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<sst xmlns="http://schemas.openxmlformats.org/spreadsheetml/2006/main" count="591" uniqueCount="366">
  <si>
    <t>PHG Needs Assessment Calculator</t>
  </si>
  <si>
    <t>Palau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</si>
  <si>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</si>
  <si>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</si>
  <si>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</si>
  <si>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</si>
  <si>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</si>
  <si>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</si>
  <si>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</si>
  <si>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</si>
  <si>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</si>
  <si>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</si>
  <si>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</si>
  <si>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</si>
  <si>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</si>
  <si>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</si>
  <si>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</si>
  <si>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</si>
  <si>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</si>
  <si>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</si>
  <si>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</si>
  <si>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</si>
  <si>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</si>
  <si>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</si>
  <si>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</si>
  <si>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</si>
  <si>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</si>
  <si>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</si>
  <si>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</si>
  <si>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</si>
  <si>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</si>
  <si>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</si>
  <si>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</si>
  <si>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</si>
  <si>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</si>
  <si>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</si>
  <si>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</si>
  <si>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</si>
  <si>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</si>
  <si>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</si>
  <si>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</si>
  <si>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</si>
  <si>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</si>
  <si>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</si>
  <si>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</si>
  <si>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</si>
  <si>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</si>
  <si>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</si>
  <si>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</si>
  <si>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</si>
  <si>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</si>
  <si>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</si>
  <si>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</si>
  <si>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</si>
  <si>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</si>
  <si>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</si>
  <si>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</si>
  <si>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</si>
  <si>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</si>
  <si>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2006 reported in 2006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</si>
  <si>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</si>
  <si>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</si>
  <si>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</si>
  <si>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</si>
  <si>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</si>
  <si>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</si>
  <si>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</si>
  <si>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</si>
  <si>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</si>
  <si>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</si>
  <si>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</si>
  <si>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</si>
  <si>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</si>
  <si>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</si>
  <si>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12.41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</si>
  <si>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</si>
  <si>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</si>
  <si>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</si>
  <si>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</si>
  <si>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</si>
  <si>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</si>
  <si>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</si>
  <si>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</si>
  <si>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</si>
  <si>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</si>
  <si>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90.3</t>
  </si>
  <si>
    <t>Prenatal visits – at least 4 visits (%)</t>
  </si>
  <si>
    <t>81.0</t>
  </si>
  <si>
    <t>Births attended by skilled health personnel (%)</t>
  </si>
  <si>
    <t>100</t>
  </si>
  <si>
    <t>Contraception prevalence rate (%)</t>
  </si>
  <si>
    <t>22.3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</si>
  <si>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</si>
  <si>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</si>
  <si>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</si>
  <si>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</si>
  <si>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</si>
  <si>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</si>
  <si>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100.00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</si>
  <si>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</si>
  <si>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</si>
  <si>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</si>
  <si>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</si>
  <si>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</si>
  <si>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12330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</si>
  <si>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</si>
  <si>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</si>
  <si>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</si>
  <si>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</si>
  <si>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</si>
  <si>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</si>
  <si>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</si>
  <si>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</si>
  <si>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</si>
  <si>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</si>
  <si>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</si>
  <si>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1599.6</t>
  </si>
  <si>
    <t>WHO 2011</t>
  </si>
  <si>
    <t>Total expenditure on health as percentage of GDP</t>
  </si>
  <si>
    <t>10.6</t>
  </si>
  <si>
    <t xml:space="preserve">Per capita government expenditure on health (PPP int. $) </t>
  </si>
  <si>
    <t>1195.6</t>
  </si>
  <si>
    <t xml:space="preserve">External resources for health as percentage of total expenditure on health </t>
  </si>
  <si>
    <t>36.8</t>
  </si>
  <si>
    <t xml:space="preserve">General government expenditure on health as percentage of total expenditure on health  </t>
  </si>
  <si>
    <t>74.7</t>
  </si>
  <si>
    <t xml:space="preserve">Out-of-pocket expenditure as percentage of private expenditure on health </t>
  </si>
  <si>
    <t>45.8</t>
  </si>
  <si>
    <t xml:space="preserve">Private expenditure on health as percentage of total expenditure on health </t>
  </si>
  <si>
    <t>25.3</t>
  </si>
  <si>
    <t xml:space="preserve">General government expenditure on health as percentage of total government expenditure </t>
  </si>
  <si>
    <t>16</t>
  </si>
  <si>
    <t>Health Workforce</t>
  </si>
  <si>
    <t>Number of nursing and midwifery personnel</t>
  </si>
  <si>
    <t>118</t>
  </si>
  <si>
    <t>WHO, 2006</t>
  </si>
  <si>
    <t xml:space="preserve">Nursing and midwifery personnel density (per 10,000 population)  </t>
  </si>
  <si>
    <t>59</t>
  </si>
  <si>
    <t>Number of physicians</t>
  </si>
  <si>
    <t>26</t>
  </si>
  <si>
    <t xml:space="preserve">Physician density (per 10 000 population) </t>
  </si>
  <si>
    <t>13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</si>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</sst>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6" t="s">
        <v>8</v>
      </c>
      <c r="B9" s="7" t="s">
        <v>9</v>
      </c>
    </row>
    <row r="10" spans="1:2" ht="13.5">
      <c r="A10" s="8" t="s">
        <v>10</v>
      </c>
      <c r="B10" s="9" t="s">
        <v>11</v>
      </c>
    </row>
    <row r="11" spans="1:2" ht="13.5">
      <c r="A11" s="10" t="s">
        <v>12</v>
      </c>
      <c r="B11" s="11" t="s">
        <v>13</v>
      </c>
    </row>
    <row r="12" spans="1:2" ht="13.5">
      <c r="A12" s="8" t="s">
        <v>14</v>
      </c>
      <c r="B12" s="9" t="s">
        <v>15</v>
      </c>
    </row>
    <row r="13" spans="1:2" ht="13.5">
      <c r="A13" s="6" t="s">
        <v>16</v>
      </c>
      <c r="B13" s="7" t="s">
        <v>17</v>
      </c>
    </row>
    <row r="14" spans="1:2" ht="13.5">
      <c r="A14" s="6" t="s">
        <v>18</v>
      </c>
      <c r="B14" s="6" t="s">
        <v>19</v>
      </c>
    </row>
    <row r="15" spans="1:2" ht="13.5">
      <c r="A15" s="6" t="s">
        <v>20</v>
      </c>
      <c r="B15" s="6" t="s">
        <v>21</v>
      </c>
    </row>
    <row r="16" spans="1:2" ht="13.5">
      <c r="A16" s="6" t="s">
        <v>22</v>
      </c>
      <c r="B16" s="7" t="s">
        <v>23</v>
      </c>
    </row>
    <row r="17" spans="1:2" ht="13.5">
      <c r="A17" s="6" t="s">
        <v>24</v>
      </c>
      <c r="B17" s="7" t="s">
        <v>25</v>
      </c>
    </row>
    <row r="18" spans="1:2" ht="13.5">
      <c r="A18" s="6" t="s">
        <v>26</v>
      </c>
      <c r="B18" s="7" t="s">
        <v>27</v>
      </c>
    </row>
    <row r="19" spans="1:2" ht="13.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22</v>
      </c>
    </row>
    <row r="5" spans="1:5" ht="12.75">
      <c r="A5" s="87" t="s">
        <v>320</v>
      </c>
      <c r="B5" s="2"/>
      <c r="C5" s="2"/>
      <c r="D5" s="2"/>
      <c r="E5" s="2"/>
    </row>
    <row r="7" spans="1:3" ht="12.75">
      <c r="A7" s="98" t="s">
        <v>321</v>
      </c>
      <c r="B7" s="86"/>
      <c r="C7" s="86"/>
    </row>
    <row r="8" spans="1:3" ht="12.75">
      <c r="A8" s="86" t="s">
        <v>207</v>
      </c>
      <c r="B8" s="86"/>
      <c r="C8" s="86"/>
    </row>
    <row r="9" spans="1:3" ht="12.75">
      <c r="A9" s="98" t="s">
        <v>208</v>
      </c>
      <c r="B9" s="99"/>
      <c r="C9" s="99"/>
    </row>
    <row r="10" spans="1:3" ht="12.75">
      <c r="A10" s="86"/>
      <c r="B10" s="86"/>
      <c r="C10" s="86"/>
    </row>
    <row r="11" spans="1:3" ht="12.75">
      <c r="A11" s="100" t="s">
        <v>209</v>
      </c>
      <c r="B11" s="101"/>
      <c r="C11" s="102" t="s">
        <v>210</v>
      </c>
    </row>
    <row r="12" spans="1:3" ht="12.75">
      <c r="A12" s="103" t="s">
        <v>322</v>
      </c>
      <c r="B12" s="104"/>
      <c r="C12" s="105"/>
    </row>
    <row r="13" spans="1:3" ht="18" customHeight="1">
      <c r="A13" s="106" t="s">
        <v>212</v>
      </c>
      <c r="B13" s="107"/>
      <c r="C13" s="108" t="s">
        <v>213</v>
      </c>
    </row>
    <row r="14" spans="1:3" ht="12.75">
      <c r="A14" s="106" t="s">
        <v>214</v>
      </c>
      <c r="B14" s="107"/>
      <c r="C14" s="109" t="s">
        <v>215</v>
      </c>
    </row>
    <row r="15" spans="1:3" ht="12.75">
      <c r="A15" s="110" t="s">
        <v>323</v>
      </c>
      <c r="B15" s="111">
        <f>IF(B12="","",((B12-(1.07*B14*0.25)+(0.15*B13*B14*0.25))/(1-0.88*B14*0.25)))</f>
        <v>0</v>
      </c>
      <c r="C15" s="105"/>
    </row>
    <row r="16" spans="1:3" ht="12.75">
      <c r="A16" s="86"/>
      <c r="B16" s="86"/>
      <c r="C16" s="86"/>
    </row>
    <row r="17" spans="1:3" ht="12.75">
      <c r="A17" s="100" t="s">
        <v>217</v>
      </c>
      <c r="B17" s="101"/>
      <c r="C17" s="105"/>
    </row>
    <row r="18" spans="1:3" ht="16.5" customHeight="1">
      <c r="A18" s="103" t="s">
        <v>218</v>
      </c>
      <c r="B18" s="104"/>
      <c r="C18" s="108" t="s">
        <v>213</v>
      </c>
    </row>
    <row r="19" spans="1:3" ht="16.5" customHeight="1">
      <c r="A19" s="112" t="s">
        <v>219</v>
      </c>
      <c r="B19" s="109"/>
      <c r="C19" s="109" t="s">
        <v>215</v>
      </c>
    </row>
    <row r="20" spans="1:3" ht="29.25" customHeight="1">
      <c r="A20" s="113" t="s">
        <v>324</v>
      </c>
      <c r="B20" s="111">
        <f>((0.25*(B15-(1.07*B19+0.12*B15*B19-0.15*B18*B19+B15-B15*B19))))</f>
        <v>0</v>
      </c>
      <c r="C20" s="102" t="s">
        <v>221</v>
      </c>
    </row>
    <row r="21" spans="1:3" ht="16.5" customHeight="1">
      <c r="A21" s="113" t="s">
        <v>325</v>
      </c>
      <c r="B21" s="111">
        <f>B15-B20</f>
        <v>0</v>
      </c>
      <c r="C21" s="102" t="s">
        <v>221</v>
      </c>
    </row>
    <row r="22" spans="1:3" ht="12.75">
      <c r="A22" s="114"/>
      <c r="C22" s="105"/>
    </row>
    <row r="23" spans="1:3" ht="12.75">
      <c r="A23" s="86" t="s">
        <v>223</v>
      </c>
      <c r="B23" s="86"/>
      <c r="C23" s="86"/>
    </row>
    <row r="24" spans="1:3" ht="12.75">
      <c r="A24" s="86" t="s">
        <v>203</v>
      </c>
      <c r="B24" s="86"/>
      <c r="C24" s="86"/>
    </row>
    <row r="25" spans="1:3" ht="12.75">
      <c r="A25" s="3" t="s">
        <v>326</v>
      </c>
      <c r="B25" s="86"/>
      <c r="C25" s="86"/>
    </row>
    <row r="26" ht="12.75">
      <c r="A26" s="3" t="s">
        <v>225</v>
      </c>
    </row>
    <row r="27" ht="12.75">
      <c r="A27" s="86" t="s">
        <v>226</v>
      </c>
    </row>
    <row r="29" spans="1:3" ht="12.75" customHeight="1">
      <c r="A29" s="115" t="s">
        <v>227</v>
      </c>
      <c r="B29" s="115"/>
      <c r="C29" s="115"/>
    </row>
    <row r="30" spans="1:3" ht="12.75" customHeight="1">
      <c r="A30" s="115" t="s">
        <v>327</v>
      </c>
      <c r="B30" s="115"/>
      <c r="C30" s="115"/>
    </row>
    <row r="31" ht="12.75">
      <c r="A31" s="3" t="s">
        <v>328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329</v>
      </c>
      <c r="B39" s="2"/>
      <c r="C39" s="2"/>
    </row>
    <row r="40" spans="1:3" ht="13.5">
      <c r="A40" s="1"/>
      <c r="B40" s="1"/>
      <c r="C40" s="1"/>
    </row>
    <row r="41" spans="1:3" ht="12.75">
      <c r="A41" s="188" t="s">
        <v>231</v>
      </c>
      <c r="B41" s="188"/>
      <c r="C41" s="118" t="s">
        <v>210</v>
      </c>
    </row>
    <row r="42" spans="1:3" ht="12.75">
      <c r="A42" s="119" t="s">
        <v>232</v>
      </c>
      <c r="B42" s="120"/>
      <c r="C42" s="121" t="s">
        <v>233</v>
      </c>
    </row>
    <row r="43" spans="1:3" ht="12.75">
      <c r="A43" s="122" t="s">
        <v>234</v>
      </c>
      <c r="B43" s="123">
        <v>0.18</v>
      </c>
      <c r="C43" s="124" t="s">
        <v>235</v>
      </c>
    </row>
    <row r="44" spans="1:3" ht="12.75">
      <c r="A44" s="124" t="s">
        <v>236</v>
      </c>
      <c r="B44" s="124"/>
      <c r="C44" s="124" t="s">
        <v>215</v>
      </c>
    </row>
    <row r="45" spans="1:3" ht="12.75">
      <c r="A45" s="124" t="s">
        <v>237</v>
      </c>
      <c r="B45" s="123">
        <f>B44*B43</f>
        <v>0</v>
      </c>
      <c r="C45" s="124" t="s">
        <v>238</v>
      </c>
    </row>
    <row r="46" spans="1:3" ht="12.75">
      <c r="A46" s="125" t="s">
        <v>239</v>
      </c>
      <c r="B46" s="126">
        <f>B45*B42</f>
        <v>0</v>
      </c>
      <c r="C46" s="125" t="s">
        <v>305</v>
      </c>
    </row>
    <row r="47" spans="1:3" ht="12.75">
      <c r="A47" s="99"/>
      <c r="B47" s="99"/>
      <c r="C47" s="99"/>
    </row>
    <row r="48" spans="1:3" ht="24.75">
      <c r="A48" s="127" t="s">
        <v>241</v>
      </c>
      <c r="B48" s="128">
        <f>B42-((B43*B44)*B42)</f>
        <v>0</v>
      </c>
      <c r="C48" s="191" t="s">
        <v>330</v>
      </c>
    </row>
    <row r="49" spans="1:3" ht="12.75">
      <c r="A49" s="124" t="s">
        <v>243</v>
      </c>
      <c r="B49" s="129" t="e">
        <f>1-(B48/B42)</f>
        <v>#DIV/0!</v>
      </c>
      <c r="C49" s="130" t="s">
        <v>244</v>
      </c>
    </row>
    <row r="50" spans="1:3" ht="12.75">
      <c r="A50" s="125" t="s">
        <v>245</v>
      </c>
      <c r="B50" s="126">
        <f>B42-B48</f>
        <v>0</v>
      </c>
      <c r="C50" s="99" t="s">
        <v>331</v>
      </c>
    </row>
    <row r="51" spans="1:3" ht="12.75">
      <c r="A51" s="99"/>
      <c r="B51" s="99"/>
      <c r="C51" s="99"/>
    </row>
    <row r="52" spans="1:3" ht="12.75">
      <c r="A52" s="131" t="s">
        <v>247</v>
      </c>
      <c r="B52" s="86"/>
      <c r="C52" s="86"/>
    </row>
    <row r="53" spans="1:3" ht="12.75">
      <c r="A53" s="99"/>
      <c r="B53" s="99"/>
      <c r="C53" s="99"/>
    </row>
    <row r="54" spans="1:3" ht="12.75">
      <c r="A54" s="132" t="s">
        <v>248</v>
      </c>
      <c r="B54" s="195"/>
      <c r="C54" s="134" t="s">
        <v>249</v>
      </c>
    </row>
    <row r="55" spans="1:3" ht="12.75">
      <c r="A55" s="99"/>
      <c r="B55" s="99"/>
      <c r="C55" s="99"/>
    </row>
    <row r="56" spans="1:3" ht="12.75">
      <c r="A56" s="99"/>
      <c r="B56" s="135" t="s">
        <v>241</v>
      </c>
      <c r="C56" s="136"/>
    </row>
    <row r="57" spans="1:3" ht="12.75">
      <c r="A57" s="137" t="s">
        <v>250</v>
      </c>
      <c r="B57" s="138"/>
      <c r="C57" s="121" t="s">
        <v>332</v>
      </c>
    </row>
    <row r="58" spans="1:3" ht="12.75">
      <c r="A58" s="139" t="s">
        <v>251</v>
      </c>
      <c r="B58" s="140">
        <f>B48</f>
        <v>0</v>
      </c>
      <c r="C58" s="141" t="s">
        <v>333</v>
      </c>
    </row>
    <row r="59" spans="1:3" ht="12.75">
      <c r="A59" s="142" t="s">
        <v>334</v>
      </c>
      <c r="B59" s="143">
        <f>IF(B57="","",B57-(B54*B58))</f>
        <v>0</v>
      </c>
      <c r="C59" s="130" t="s">
        <v>333</v>
      </c>
    </row>
    <row r="60" spans="1:3" ht="12.75">
      <c r="A60" s="86"/>
      <c r="B60" s="86"/>
      <c r="C60" s="86"/>
    </row>
    <row r="61" spans="1:3" ht="12.75">
      <c r="A61" s="86" t="s">
        <v>203</v>
      </c>
      <c r="B61" s="86"/>
      <c r="C61" s="86"/>
    </row>
    <row r="62" spans="1:3" ht="13.5">
      <c r="A62" s="145" t="s">
        <v>335</v>
      </c>
      <c r="B62" s="1"/>
      <c r="C62" s="1"/>
    </row>
    <row r="63" spans="1:3" ht="13.5">
      <c r="A63" s="1"/>
      <c r="B63" s="1"/>
      <c r="C63" s="1"/>
    </row>
    <row r="64" spans="1:3" ht="13.5">
      <c r="A64" s="1" t="s">
        <v>336</v>
      </c>
      <c r="B64" s="1"/>
      <c r="C64" s="1"/>
    </row>
    <row r="65536" ht="13.5"/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24</v>
      </c>
    </row>
    <row r="5" spans="1:3" ht="13.5">
      <c r="A5" s="130" t="s">
        <v>337</v>
      </c>
      <c r="B5" s="130"/>
      <c r="C5" s="3"/>
    </row>
    <row r="6" spans="1:3" ht="13.5">
      <c r="A6" s="164" t="s">
        <v>275</v>
      </c>
      <c r="B6" s="165"/>
      <c r="C6" s="3"/>
    </row>
    <row r="7" spans="1:3" ht="13.5">
      <c r="A7" s="120" t="s">
        <v>338</v>
      </c>
      <c r="B7" s="3"/>
      <c r="C7" s="166" t="s">
        <v>215</v>
      </c>
    </row>
    <row r="8" spans="1:3" ht="13.5">
      <c r="A8" s="124" t="s">
        <v>339</v>
      </c>
      <c r="B8" s="3"/>
      <c r="C8" s="167" t="s">
        <v>215</v>
      </c>
    </row>
    <row r="9" spans="1:3" ht="13.5">
      <c r="A9" s="125" t="s">
        <v>340</v>
      </c>
      <c r="B9" s="3"/>
      <c r="C9" s="202" t="s">
        <v>215</v>
      </c>
    </row>
    <row r="10" spans="1:3" ht="13.5">
      <c r="A10" s="164" t="s">
        <v>278</v>
      </c>
      <c r="B10" s="165"/>
      <c r="C10" s="3"/>
    </row>
    <row r="11" spans="1:3" ht="13.5">
      <c r="A11" s="166" t="s">
        <v>341</v>
      </c>
      <c r="B11" s="203">
        <f>(B7*B8)*B9</f>
        <v>0</v>
      </c>
      <c r="C11" s="3"/>
    </row>
    <row r="12" spans="1:3" ht="13.5">
      <c r="A12" s="204" t="s">
        <v>342</v>
      </c>
      <c r="B12" s="205">
        <f>B11*B5</f>
        <v>0</v>
      </c>
      <c r="C12" s="3"/>
    </row>
    <row r="13" spans="1:3" ht="13.5">
      <c r="A13" s="171" t="s">
        <v>343</v>
      </c>
      <c r="B13" s="189">
        <f>B5-B12</f>
        <v>0</v>
      </c>
      <c r="C13" s="3"/>
    </row>
    <row r="14" spans="1:3" ht="13.5">
      <c r="A14" s="3"/>
      <c r="B14" s="3"/>
      <c r="C14" s="3"/>
    </row>
    <row r="15" spans="1:3" ht="13.5">
      <c r="A15" s="3"/>
      <c r="B15" s="3"/>
      <c r="C15" s="3"/>
    </row>
    <row r="16" spans="1:3" ht="13.5">
      <c r="A16" s="206" t="s">
        <v>203</v>
      </c>
      <c r="B16" s="3"/>
      <c r="C16" s="3"/>
    </row>
    <row r="18" ht="13.5">
      <c r="A18" s="173" t="s">
        <v>344</v>
      </c>
    </row>
    <row r="19" ht="13.5">
      <c r="A19" s="173" t="s">
        <v>345</v>
      </c>
    </row>
    <row r="20" ht="13.5">
      <c r="A20" s="173" t="s">
        <v>346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26</v>
      </c>
    </row>
    <row r="5" spans="1:3" ht="13.5">
      <c r="A5" s="130" t="s">
        <v>347</v>
      </c>
      <c r="B5" s="130"/>
      <c r="C5" s="3"/>
    </row>
    <row r="6" spans="1:3" ht="13.5">
      <c r="A6" s="164" t="s">
        <v>275</v>
      </c>
      <c r="B6" s="165"/>
      <c r="C6" s="3"/>
    </row>
    <row r="7" spans="1:3" ht="13.5">
      <c r="A7" s="120" t="s">
        <v>348</v>
      </c>
      <c r="B7" s="120"/>
      <c r="C7" s="166" t="s">
        <v>215</v>
      </c>
    </row>
    <row r="8" spans="1:3" ht="13.5">
      <c r="A8" s="124" t="s">
        <v>349</v>
      </c>
      <c r="B8" s="120"/>
      <c r="C8" s="167" t="s">
        <v>215</v>
      </c>
    </row>
    <row r="9" spans="1:3" ht="13.5">
      <c r="A9" s="125" t="s">
        <v>350</v>
      </c>
      <c r="B9" s="120"/>
      <c r="C9" s="202" t="s">
        <v>215</v>
      </c>
    </row>
    <row r="10" spans="1:3" ht="13.5">
      <c r="A10" s="164" t="s">
        <v>278</v>
      </c>
      <c r="B10" s="165"/>
      <c r="C10" s="3"/>
    </row>
    <row r="11" spans="1:3" ht="13.5">
      <c r="A11" s="166" t="s">
        <v>351</v>
      </c>
      <c r="B11" s="207">
        <f>B7*B8*B9</f>
        <v>0</v>
      </c>
      <c r="C11" s="3"/>
    </row>
    <row r="12" spans="1:3" ht="13.5">
      <c r="A12" s="204" t="s">
        <v>352</v>
      </c>
      <c r="B12" s="208">
        <f>B5*B11</f>
        <v>0</v>
      </c>
      <c r="C12" s="3"/>
    </row>
    <row r="13" spans="1:3" ht="13.5">
      <c r="A13" s="171" t="s">
        <v>353</v>
      </c>
      <c r="B13" s="209">
        <f>B5-B12</f>
        <v>0</v>
      </c>
      <c r="C13" s="3"/>
    </row>
    <row r="14" spans="1:3" ht="13.5">
      <c r="A14" s="3"/>
      <c r="B14" s="3"/>
      <c r="C14" s="3"/>
    </row>
    <row r="15" spans="1:3" ht="13.5">
      <c r="A15" s="3" t="s">
        <v>354</v>
      </c>
      <c r="B15" s="3"/>
      <c r="C15" s="3"/>
    </row>
    <row r="16" spans="1:3" ht="13.5">
      <c r="A16" s="206" t="s">
        <v>203</v>
      </c>
      <c r="B16" s="3"/>
      <c r="C16" s="3"/>
    </row>
    <row r="17" spans="1:3" ht="13.5">
      <c r="A17" s="3"/>
      <c r="B17" s="3"/>
      <c r="C17" s="3"/>
    </row>
    <row r="18" ht="13.5">
      <c r="A18" s="173" t="s">
        <v>355</v>
      </c>
    </row>
    <row r="19" ht="13.5">
      <c r="A19" s="173" t="s">
        <v>356</v>
      </c>
    </row>
    <row r="20" ht="13.5">
      <c r="A20" s="173" t="s">
        <v>357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358</v>
      </c>
    </row>
    <row r="5" spans="1:3" ht="13.5">
      <c r="A5" s="161" t="s">
        <v>359</v>
      </c>
      <c r="B5" s="161"/>
      <c r="C5" s="3"/>
    </row>
    <row r="6" spans="1:3" ht="13.5">
      <c r="A6" s="164" t="s">
        <v>275</v>
      </c>
      <c r="B6" s="165"/>
      <c r="C6" s="3"/>
    </row>
    <row r="7" spans="1:3" ht="13.5">
      <c r="A7" s="124" t="s">
        <v>360</v>
      </c>
      <c r="B7" s="124"/>
      <c r="C7" s="167" t="s">
        <v>215</v>
      </c>
    </row>
    <row r="8" spans="1:3" ht="13.5">
      <c r="A8" s="125" t="s">
        <v>361</v>
      </c>
      <c r="B8" s="125"/>
      <c r="C8" s="202" t="s">
        <v>215</v>
      </c>
    </row>
    <row r="9" spans="1:3" ht="13.5">
      <c r="A9" s="164" t="s">
        <v>278</v>
      </c>
      <c r="B9" s="165"/>
      <c r="C9" s="3"/>
    </row>
    <row r="10" spans="1:3" ht="13.5">
      <c r="A10" s="210" t="s">
        <v>362</v>
      </c>
      <c r="B10" s="211">
        <f>B7*B8</f>
        <v>0</v>
      </c>
      <c r="C10" s="3"/>
    </row>
    <row r="11" spans="1:3" ht="13.5">
      <c r="A11" s="171" t="s">
        <v>363</v>
      </c>
      <c r="B11" s="189">
        <f>B5-(B10*B5)</f>
        <v>0</v>
      </c>
      <c r="C11" s="3"/>
    </row>
    <row r="13" ht="27">
      <c r="A13" s="212" t="s">
        <v>364</v>
      </c>
    </row>
    <row r="14" ht="13.5">
      <c r="A14" s="1" t="s">
        <v>365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3.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3.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3.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3.5">
      <c r="A4" s="17"/>
      <c r="B4" s="17"/>
      <c r="C4" s="17"/>
    </row>
    <row r="5" spans="1:7" s="12" customFormat="1" ht="24.75" customHeight="1">
      <c r="A5" s="18" t="s">
        <v>32</v>
      </c>
      <c r="B5" s="18"/>
      <c r="C5" s="18"/>
      <c r="D5" s="18"/>
      <c r="E5" s="18"/>
      <c r="F5" s="18"/>
      <c r="G5" s="18"/>
    </row>
    <row r="6" spans="1:3" ht="13.5">
      <c r="A6" s="17"/>
      <c r="B6" s="17"/>
      <c r="C6" s="17"/>
    </row>
    <row r="7" ht="13.5">
      <c r="A7" s="19" t="s">
        <v>33</v>
      </c>
    </row>
    <row r="8" ht="13.5">
      <c r="A8" s="20" t="s">
        <v>34</v>
      </c>
    </row>
    <row r="9" spans="1:3" ht="13.5">
      <c r="A9" s="21"/>
      <c r="B9" s="17"/>
      <c r="C9" s="17"/>
    </row>
    <row r="10" spans="1:10" ht="13.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3.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3.5">
      <c r="A12" s="30" t="s">
        <v>43</v>
      </c>
      <c r="B12" s="31">
        <v>12001</v>
      </c>
      <c r="C12" s="31">
        <v>11675</v>
      </c>
      <c r="D12" s="31">
        <v>23675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3.5">
      <c r="A13" s="30" t="s">
        <v>44</v>
      </c>
      <c r="B13" s="31">
        <v>10268</v>
      </c>
      <c r="C13" s="31">
        <v>10156</v>
      </c>
      <c r="D13" s="31">
        <v>20424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3.5">
      <c r="A14" s="30" t="s">
        <v>45</v>
      </c>
      <c r="B14" s="31">
        <v>9447</v>
      </c>
      <c r="C14" s="31">
        <v>9051</v>
      </c>
      <c r="D14" s="31">
        <v>18498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3.5">
      <c r="A15" s="30" t="s">
        <v>46</v>
      </c>
      <c r="B15" s="31">
        <v>8979</v>
      </c>
      <c r="C15" s="31">
        <v>8637</v>
      </c>
      <c r="D15" s="31">
        <v>17615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3.5">
      <c r="A16" s="30" t="s">
        <v>47</v>
      </c>
      <c r="B16" s="31">
        <v>8053</v>
      </c>
      <c r="C16" s="31">
        <v>8109</v>
      </c>
      <c r="D16" s="31">
        <v>16162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3.5">
      <c r="A17" s="30" t="s">
        <v>48</v>
      </c>
      <c r="B17" s="31">
        <v>6336</v>
      </c>
      <c r="C17" s="31">
        <v>6688</v>
      </c>
      <c r="D17" s="31">
        <v>13024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3.5">
      <c r="A18" s="30" t="s">
        <v>49</v>
      </c>
      <c r="B18" s="31">
        <v>4290</v>
      </c>
      <c r="C18" s="31">
        <v>4628</v>
      </c>
      <c r="D18" s="31">
        <v>8918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3.5">
      <c r="A19" s="30" t="s">
        <v>50</v>
      </c>
      <c r="B19" s="31">
        <v>3322</v>
      </c>
      <c r="C19" s="31">
        <v>3770</v>
      </c>
      <c r="D19" s="31">
        <v>7091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3.5">
      <c r="A20" s="30" t="s">
        <v>51</v>
      </c>
      <c r="B20" s="31">
        <v>2796</v>
      </c>
      <c r="C20" s="31">
        <v>3410</v>
      </c>
      <c r="D20" s="31">
        <v>6206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3.5">
      <c r="A21" s="30" t="s">
        <v>52</v>
      </c>
      <c r="B21" s="31">
        <v>2363</v>
      </c>
      <c r="C21" s="31">
        <v>2820</v>
      </c>
      <c r="D21" s="31">
        <v>5183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3.5">
      <c r="A22" s="30" t="s">
        <v>53</v>
      </c>
      <c r="B22" s="31">
        <v>1799</v>
      </c>
      <c r="C22" s="31">
        <v>2026</v>
      </c>
      <c r="D22" s="31">
        <v>3825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3.5">
      <c r="A23" s="30" t="s">
        <v>54</v>
      </c>
      <c r="B23" s="31">
        <v>1322</v>
      </c>
      <c r="C23" s="31">
        <v>1514</v>
      </c>
      <c r="D23" s="31">
        <v>2836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3.5">
      <c r="A24" s="30" t="s">
        <v>55</v>
      </c>
      <c r="B24" s="31">
        <v>998</v>
      </c>
      <c r="C24" s="31">
        <v>1157</v>
      </c>
      <c r="D24" s="31">
        <v>2154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3.5">
      <c r="A25" s="30" t="s">
        <v>56</v>
      </c>
      <c r="B25" s="31">
        <v>3394</v>
      </c>
      <c r="C25" s="31">
        <v>2904</v>
      </c>
      <c r="D25" s="31">
        <v>6299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3.5">
      <c r="A26" s="30" t="s">
        <v>42</v>
      </c>
      <c r="B26" s="33">
        <f>SUM(B12:B25)</f>
        <v>75368</v>
      </c>
      <c r="C26" s="33">
        <f>SUM(C12:C25)</f>
        <v>76545</v>
      </c>
      <c r="D26" s="31">
        <v>151912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35242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3.5">
      <c r="A30" s="44"/>
    </row>
    <row r="31" spans="1:3" s="12" customFormat="1" ht="13.5">
      <c r="A31" s="19" t="s">
        <v>62</v>
      </c>
      <c r="B31" s="17"/>
      <c r="C31" s="17"/>
    </row>
    <row r="32" spans="1:4" s="12" customFormat="1" ht="24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3.5">
      <c r="A33" s="30"/>
      <c r="B33" s="32"/>
      <c r="C33" s="32"/>
      <c r="D33" s="17"/>
    </row>
    <row r="34" spans="1:4" s="12" customFormat="1" ht="13.5">
      <c r="A34" s="30"/>
      <c r="B34" s="32"/>
      <c r="C34" s="32"/>
      <c r="D34" s="17"/>
    </row>
    <row r="35" spans="1:4" ht="13.5">
      <c r="A35" s="30"/>
      <c r="B35" s="32"/>
      <c r="C35" s="32"/>
      <c r="D35" s="17"/>
    </row>
    <row r="36" spans="1:4" ht="13.5">
      <c r="A36" s="30"/>
      <c r="B36" s="32"/>
      <c r="C36" s="32"/>
      <c r="D36" s="17"/>
    </row>
    <row r="37" ht="13.5">
      <c r="A37" s="44"/>
    </row>
    <row r="38" spans="1:7" ht="24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 t="s">
        <v>77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78</v>
      </c>
      <c r="B42" s="51">
        <v>14.3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79</v>
      </c>
      <c r="B43" s="47">
        <v>18.6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80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81</v>
      </c>
      <c r="B45" s="47" t="s">
        <v>71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3.5">
      <c r="A47" s="17"/>
      <c r="B47" s="52"/>
      <c r="C47" s="53"/>
      <c r="D47" s="53"/>
      <c r="E47" s="53"/>
      <c r="F47" s="54"/>
    </row>
    <row r="48" spans="1:7" s="50" customFormat="1" ht="24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71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24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93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106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107</v>
      </c>
      <c r="B65" s="66" t="s">
        <v>93</v>
      </c>
      <c r="C65" s="67" t="s">
        <v>94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3.5">
      <c r="A66" s="19"/>
      <c r="B66" s="17"/>
      <c r="C66" s="17"/>
      <c r="F66" s="71"/>
      <c r="G66" s="71"/>
    </row>
    <row r="67" spans="1:7" ht="13.5">
      <c r="A67" s="12" t="s">
        <v>108</v>
      </c>
      <c r="F67" s="53"/>
      <c r="G67" s="53"/>
    </row>
    <row r="68" spans="1:7" ht="13.5">
      <c r="A68" s="12" t="s">
        <v>109</v>
      </c>
      <c r="F68" s="72"/>
      <c r="G68" s="72"/>
    </row>
    <row r="69" spans="1:7" ht="13.5">
      <c r="A69" s="12" t="s">
        <v>110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111</v>
      </c>
    </row>
    <row r="5" spans="1:4" s="76" customFormat="1" ht="36.75" customHeight="1">
      <c r="A5" s="74" t="s">
        <v>112</v>
      </c>
      <c r="B5" s="74"/>
      <c r="C5" s="74"/>
      <c r="D5" s="75"/>
    </row>
    <row r="6" spans="1:3" s="76" customFormat="1" ht="13.5">
      <c r="A6" s="75"/>
      <c r="B6" s="75"/>
      <c r="C6" s="75"/>
    </row>
    <row r="7" s="76" customFormat="1" ht="13.5">
      <c r="A7" s="77" t="s">
        <v>113</v>
      </c>
    </row>
    <row r="8" s="76" customFormat="1" ht="13.5">
      <c r="A8" s="78" t="s">
        <v>33</v>
      </c>
    </row>
    <row r="9" s="76" customFormat="1" ht="13.5">
      <c r="A9" s="78" t="s">
        <v>34</v>
      </c>
    </row>
    <row r="10" s="76" customFormat="1" ht="13.5"/>
    <row r="11" spans="1:7" s="76" customFormat="1" ht="24.75">
      <c r="A11" s="79" t="s">
        <v>114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3.5">
      <c r="A12" s="55" t="s">
        <v>115</v>
      </c>
      <c r="B12" s="80" t="s">
        <v>116</v>
      </c>
      <c r="C12" s="81" t="s">
        <v>117</v>
      </c>
      <c r="D12" s="48"/>
      <c r="E12" s="49"/>
      <c r="F12" s="48"/>
      <c r="G12" s="49"/>
    </row>
    <row r="13" spans="1:7" s="76" customFormat="1" ht="13.5">
      <c r="A13" s="55" t="s">
        <v>118</v>
      </c>
      <c r="B13" s="80" t="s">
        <v>119</v>
      </c>
      <c r="C13" s="81" t="s">
        <v>117</v>
      </c>
      <c r="D13" s="48"/>
      <c r="E13" s="49"/>
      <c r="F13" s="48"/>
      <c r="G13" s="49"/>
    </row>
    <row r="14" spans="1:7" s="76" customFormat="1" ht="13.5">
      <c r="A14" s="55" t="s">
        <v>120</v>
      </c>
      <c r="B14" s="80" t="s">
        <v>121</v>
      </c>
      <c r="C14" s="81" t="s">
        <v>117</v>
      </c>
      <c r="D14" s="48"/>
      <c r="E14" s="49"/>
      <c r="F14" s="48"/>
      <c r="G14" s="49"/>
    </row>
    <row r="15" spans="1:13" s="76" customFormat="1" ht="24.75">
      <c r="A15" s="55" t="s">
        <v>122</v>
      </c>
      <c r="B15" s="80" t="s">
        <v>123</v>
      </c>
      <c r="C15" s="81" t="s">
        <v>117</v>
      </c>
      <c r="D15" s="48"/>
      <c r="E15" s="49"/>
      <c r="F15" s="48"/>
      <c r="G15" s="49"/>
      <c r="M15" s="75"/>
    </row>
    <row r="16" spans="1:13" s="76" customFormat="1" ht="24.75">
      <c r="A16" s="55" t="s">
        <v>124</v>
      </c>
      <c r="B16" s="80" t="s">
        <v>125</v>
      </c>
      <c r="C16" s="81" t="s">
        <v>117</v>
      </c>
      <c r="D16" s="48"/>
      <c r="E16" s="49"/>
      <c r="F16" s="48"/>
      <c r="G16" s="49"/>
      <c r="M16" s="82"/>
    </row>
    <row r="17" spans="1:13" s="76" customFormat="1" ht="24.75">
      <c r="A17" s="55" t="s">
        <v>126</v>
      </c>
      <c r="B17" s="80" t="s">
        <v>127</v>
      </c>
      <c r="C17" s="81" t="s">
        <v>117</v>
      </c>
      <c r="D17" s="48"/>
      <c r="E17" s="49"/>
      <c r="F17" s="48"/>
      <c r="G17" s="49"/>
      <c r="M17" s="75"/>
    </row>
    <row r="18" spans="1:13" s="76" customFormat="1" ht="24.75">
      <c r="A18" s="55" t="s">
        <v>128</v>
      </c>
      <c r="B18" s="80" t="s">
        <v>129</v>
      </c>
      <c r="C18" s="81" t="s">
        <v>117</v>
      </c>
      <c r="D18" s="48"/>
      <c r="E18" s="49"/>
      <c r="F18" s="48"/>
      <c r="G18" s="49"/>
      <c r="M18" s="75"/>
    </row>
    <row r="19" spans="1:13" s="76" customFormat="1" ht="24.75">
      <c r="A19" s="55" t="s">
        <v>130</v>
      </c>
      <c r="B19" s="80" t="s">
        <v>131</v>
      </c>
      <c r="C19" s="81" t="s">
        <v>117</v>
      </c>
      <c r="D19" s="48"/>
      <c r="E19" s="49"/>
      <c r="F19" s="48"/>
      <c r="G19" s="49"/>
      <c r="M19" s="75"/>
    </row>
    <row r="20" spans="1:7" s="76" customFormat="1" ht="13.5">
      <c r="A20" s="83"/>
      <c r="B20" s="83"/>
      <c r="C20" s="83"/>
      <c r="D20" s="83"/>
      <c r="E20" s="83"/>
      <c r="F20" s="83"/>
      <c r="G20" s="83"/>
    </row>
    <row r="21" spans="1:7" s="76" customFormat="1" ht="24.75">
      <c r="A21" s="64" t="s">
        <v>132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3.5">
      <c r="A22" s="55" t="s">
        <v>133</v>
      </c>
      <c r="B22" s="80" t="s">
        <v>134</v>
      </c>
      <c r="C22" s="81" t="s">
        <v>135</v>
      </c>
      <c r="D22" s="48"/>
      <c r="E22" s="49"/>
      <c r="F22" s="48"/>
      <c r="G22" s="49"/>
    </row>
    <row r="23" spans="1:7" s="76" customFormat="1" ht="24.75">
      <c r="A23" s="55" t="s">
        <v>136</v>
      </c>
      <c r="B23" s="80" t="s">
        <v>137</v>
      </c>
      <c r="C23" s="81" t="s">
        <v>135</v>
      </c>
      <c r="D23" s="48"/>
      <c r="E23" s="49"/>
      <c r="F23" s="48"/>
      <c r="G23" s="49"/>
    </row>
    <row r="24" spans="1:7" s="76" customFormat="1" ht="13.5">
      <c r="A24" s="55" t="s">
        <v>138</v>
      </c>
      <c r="B24" s="80" t="s">
        <v>139</v>
      </c>
      <c r="C24" s="81" t="s">
        <v>135</v>
      </c>
      <c r="D24" s="48"/>
      <c r="E24" s="49"/>
      <c r="F24" s="48"/>
      <c r="G24" s="49"/>
    </row>
    <row r="25" spans="1:7" s="76" customFormat="1" ht="13.5">
      <c r="A25" s="55" t="s">
        <v>140</v>
      </c>
      <c r="B25" s="80" t="s">
        <v>141</v>
      </c>
      <c r="C25" s="81" t="s">
        <v>135</v>
      </c>
      <c r="D25" s="48"/>
      <c r="E25" s="49"/>
      <c r="F25" s="48"/>
      <c r="G25" s="49"/>
    </row>
    <row r="26" spans="1:7" s="76" customFormat="1" ht="13.5">
      <c r="A26" s="55" t="s">
        <v>142</v>
      </c>
      <c r="B26" s="80" t="s">
        <v>94</v>
      </c>
      <c r="C26" s="84" t="s">
        <v>94</v>
      </c>
      <c r="D26" s="58"/>
      <c r="E26" s="61"/>
      <c r="F26" s="48"/>
      <c r="G26" s="49"/>
    </row>
    <row r="27" spans="1:7" s="76" customFormat="1" ht="13.5">
      <c r="A27" s="55" t="s">
        <v>143</v>
      </c>
      <c r="B27" s="80" t="s">
        <v>94</v>
      </c>
      <c r="C27" s="84" t="s">
        <v>94</v>
      </c>
      <c r="D27" s="58"/>
      <c r="E27" s="61"/>
      <c r="F27" s="48"/>
      <c r="G27" s="49"/>
    </row>
    <row r="28" spans="1:7" s="76" customFormat="1" ht="13.5">
      <c r="A28" s="55" t="s">
        <v>144</v>
      </c>
      <c r="B28" s="80" t="s">
        <v>94</v>
      </c>
      <c r="C28" s="84" t="s">
        <v>94</v>
      </c>
      <c r="D28" s="58"/>
      <c r="E28" s="61"/>
      <c r="F28" s="48"/>
      <c r="G28" s="49"/>
    </row>
    <row r="29" spans="1:7" s="76" customFormat="1" ht="13.5">
      <c r="A29" s="55" t="s">
        <v>145</v>
      </c>
      <c r="B29" s="80"/>
      <c r="C29" s="84"/>
      <c r="D29" s="59"/>
      <c r="E29" s="61"/>
      <c r="F29" s="48"/>
      <c r="G29" s="49"/>
    </row>
    <row r="30" spans="1:7" s="76" customFormat="1" ht="13.5">
      <c r="A30" s="55" t="s">
        <v>146</v>
      </c>
      <c r="B30" s="80"/>
      <c r="C30" s="84"/>
      <c r="D30" s="59"/>
      <c r="E30" s="61"/>
      <c r="F30" s="48"/>
      <c r="G30" s="49"/>
    </row>
    <row r="31" spans="1:7" s="76" customFormat="1" ht="13.5">
      <c r="A31" s="55" t="s">
        <v>147</v>
      </c>
      <c r="B31" s="80"/>
      <c r="C31" s="84"/>
      <c r="D31" s="59"/>
      <c r="E31" s="61"/>
      <c r="F31" s="48"/>
      <c r="G31" s="49"/>
    </row>
    <row r="32" spans="1:7" s="76" customFormat="1" ht="13.5">
      <c r="A32" s="55" t="s">
        <v>148</v>
      </c>
      <c r="B32" s="80"/>
      <c r="C32" s="84"/>
      <c r="D32" s="59"/>
      <c r="E32" s="61"/>
      <c r="F32" s="48"/>
      <c r="G32" s="49"/>
    </row>
    <row r="33" spans="1:7" s="76" customFormat="1" ht="13.5">
      <c r="A33" s="55" t="s">
        <v>149</v>
      </c>
      <c r="B33" s="80"/>
      <c r="C33" s="84"/>
      <c r="D33" s="59"/>
      <c r="E33" s="61"/>
      <c r="F33" s="48"/>
      <c r="G33" s="49"/>
    </row>
    <row r="34" spans="1:7" s="76" customFormat="1" ht="13.5">
      <c r="A34" s="55" t="s">
        <v>150</v>
      </c>
      <c r="B34" s="80"/>
      <c r="C34" s="84"/>
      <c r="D34" s="59"/>
      <c r="E34" s="61"/>
      <c r="F34" s="48"/>
      <c r="G34" s="49"/>
    </row>
    <row r="35" spans="1:7" s="76" customFormat="1" ht="13.5">
      <c r="A35" s="55" t="s">
        <v>151</v>
      </c>
      <c r="B35" s="80"/>
      <c r="C35" s="84"/>
      <c r="D35" s="59"/>
      <c r="E35" s="61"/>
      <c r="F35" s="48"/>
      <c r="G35" s="49"/>
    </row>
    <row r="36" spans="1:7" s="76" customFormat="1" ht="13.5">
      <c r="A36" s="55" t="s">
        <v>152</v>
      </c>
      <c r="B36" s="80" t="s">
        <v>94</v>
      </c>
      <c r="C36" s="84" t="s">
        <v>94</v>
      </c>
      <c r="D36" s="59"/>
      <c r="E36" s="61"/>
      <c r="F36" s="48"/>
      <c r="G36" s="49"/>
    </row>
    <row r="37" spans="1:7" s="76" customFormat="1" ht="13.5">
      <c r="A37" s="55" t="s">
        <v>153</v>
      </c>
      <c r="B37" s="80"/>
      <c r="C37" s="84"/>
      <c r="D37" s="59"/>
      <c r="E37" s="61"/>
      <c r="F37" s="48"/>
      <c r="G37" s="49"/>
    </row>
    <row r="38" spans="1:7" s="76" customFormat="1" ht="13.5">
      <c r="A38" s="55" t="s">
        <v>154</v>
      </c>
      <c r="B38" s="80"/>
      <c r="C38" s="84"/>
      <c r="D38" s="59"/>
      <c r="E38" s="61"/>
      <c r="F38" s="48"/>
      <c r="G38" s="49"/>
    </row>
    <row r="39" spans="1:7" s="76" customFormat="1" ht="13.5">
      <c r="A39" s="55" t="s">
        <v>155</v>
      </c>
      <c r="B39" s="80"/>
      <c r="C39" s="84"/>
      <c r="D39" s="59"/>
      <c r="E39" s="61"/>
      <c r="F39" s="48"/>
      <c r="G39" s="49"/>
    </row>
    <row r="40" spans="1:7" s="76" customFormat="1" ht="13.5">
      <c r="A40" s="83"/>
      <c r="B40" s="83"/>
      <c r="C40" s="83"/>
      <c r="D40" s="83"/>
      <c r="E40" s="83"/>
      <c r="F40" s="83"/>
      <c r="G40" s="83"/>
    </row>
    <row r="41" spans="1:7" s="76" customFormat="1" ht="24.75">
      <c r="A41" s="64" t="s">
        <v>156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3.5">
      <c r="A42" s="55" t="s">
        <v>157</v>
      </c>
      <c r="B42" s="80"/>
      <c r="C42" s="84"/>
      <c r="D42" s="59"/>
      <c r="E42" s="61"/>
      <c r="F42" s="48"/>
      <c r="G42" s="49"/>
    </row>
    <row r="43" spans="1:7" s="76" customFormat="1" ht="24.75">
      <c r="A43" s="55" t="s">
        <v>158</v>
      </c>
      <c r="B43" s="80"/>
      <c r="C43" s="84"/>
      <c r="D43" s="59"/>
      <c r="E43" s="61"/>
      <c r="F43" s="48"/>
      <c r="G43" s="49"/>
    </row>
    <row r="44" spans="1:7" s="76" customFormat="1" ht="13.5">
      <c r="A44" s="55" t="s">
        <v>159</v>
      </c>
      <c r="B44" s="80"/>
      <c r="C44" s="84"/>
      <c r="D44" s="59"/>
      <c r="E44" s="61"/>
      <c r="F44" s="48"/>
      <c r="G44" s="49"/>
    </row>
    <row r="45" spans="1:7" s="76" customFormat="1" ht="13.5">
      <c r="A45" s="55" t="s">
        <v>160</v>
      </c>
      <c r="B45" s="80"/>
      <c r="C45" s="84"/>
      <c r="D45" s="59"/>
      <c r="E45" s="61"/>
      <c r="F45" s="48"/>
      <c r="G45" s="49"/>
    </row>
    <row r="46" spans="1:7" s="76" customFormat="1" ht="13.5">
      <c r="A46" s="55" t="s">
        <v>161</v>
      </c>
      <c r="B46" s="80"/>
      <c r="C46" s="84"/>
      <c r="D46" s="59"/>
      <c r="E46" s="61"/>
      <c r="F46" s="48"/>
      <c r="G46" s="49"/>
    </row>
    <row r="47" spans="1:7" s="76" customFormat="1" ht="13.5">
      <c r="A47" s="55" t="s">
        <v>162</v>
      </c>
      <c r="B47" s="80"/>
      <c r="C47" s="84"/>
      <c r="D47" s="59"/>
      <c r="E47" s="61"/>
      <c r="F47" s="48"/>
      <c r="G47" s="49"/>
    </row>
    <row r="48" spans="1:7" s="76" customFormat="1" ht="13.5">
      <c r="A48" s="55" t="s">
        <v>163</v>
      </c>
      <c r="B48" s="80"/>
      <c r="C48" s="84"/>
      <c r="D48" s="59"/>
      <c r="E48" s="61"/>
      <c r="F48" s="48"/>
      <c r="G48" s="49"/>
    </row>
    <row r="49" spans="1:7" s="76" customFormat="1" ht="13.5">
      <c r="A49" s="55" t="s">
        <v>164</v>
      </c>
      <c r="B49" s="80"/>
      <c r="C49" s="84"/>
      <c r="D49" s="59"/>
      <c r="E49" s="61"/>
      <c r="F49" s="48"/>
      <c r="G49" s="49"/>
    </row>
    <row r="50" spans="1:7" s="76" customFormat="1" ht="13.5">
      <c r="A50" s="55" t="s">
        <v>165</v>
      </c>
      <c r="B50" s="80"/>
      <c r="C50" s="84"/>
      <c r="D50" s="59"/>
      <c r="E50" s="61"/>
      <c r="F50" s="48"/>
      <c r="G50" s="49"/>
    </row>
    <row r="51" spans="1:7" s="76" customFormat="1" ht="24.75">
      <c r="A51" s="55" t="s">
        <v>166</v>
      </c>
      <c r="B51" s="80"/>
      <c r="C51" s="84"/>
      <c r="D51" s="59"/>
      <c r="E51" s="61"/>
      <c r="F51" s="48"/>
      <c r="G51" s="49"/>
    </row>
    <row r="52" spans="1:7" s="76" customFormat="1" ht="24.75">
      <c r="A52" s="55" t="s">
        <v>167</v>
      </c>
      <c r="B52" s="80"/>
      <c r="C52" s="84"/>
      <c r="D52" s="59"/>
      <c r="E52" s="61"/>
      <c r="F52" s="48"/>
      <c r="G52" s="49"/>
    </row>
    <row r="53" spans="2:7" ht="13.5">
      <c r="B53" s="85"/>
      <c r="C53" s="85"/>
      <c r="D53" s="85"/>
      <c r="E53" s="85"/>
      <c r="F53" s="85"/>
      <c r="G53" s="85"/>
    </row>
    <row r="54" s="3" customFormat="1" ht="12.75">
      <c r="A54" s="3" t="s">
        <v>109</v>
      </c>
    </row>
    <row r="55" s="3" customFormat="1" ht="12.75">
      <c r="A55" s="3" t="s">
        <v>168</v>
      </c>
    </row>
    <row r="56" s="3" customFormat="1" ht="12.75">
      <c r="A56" s="3" t="s">
        <v>110</v>
      </c>
    </row>
    <row r="57" s="3" customFormat="1" ht="12.75">
      <c r="A57" s="3" t="s">
        <v>169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3.5">
      <c r="A1" s="87" t="s">
        <v>1</v>
      </c>
    </row>
    <row r="2" s="88" customFormat="1" ht="13.5">
      <c r="A2" s="87" t="s">
        <v>170</v>
      </c>
    </row>
    <row r="3" s="88" customFormat="1" ht="13.5">
      <c r="A3" s="87" t="s">
        <v>10</v>
      </c>
    </row>
    <row r="4" s="88" customFormat="1" ht="13.5">
      <c r="A4" s="87"/>
    </row>
    <row r="5" spans="1:2" ht="13.5">
      <c r="A5" s="89"/>
      <c r="B5" s="90"/>
    </row>
    <row r="6" spans="1:5" ht="36.75">
      <c r="A6" s="91" t="s">
        <v>171</v>
      </c>
      <c r="B6" s="91" t="s">
        <v>172</v>
      </c>
      <c r="C6" s="91" t="s">
        <v>173</v>
      </c>
      <c r="D6" s="91" t="s">
        <v>174</v>
      </c>
      <c r="E6" s="92" t="s">
        <v>175</v>
      </c>
    </row>
    <row r="7" spans="1:5" ht="13.5">
      <c r="A7" s="93" t="s">
        <v>176</v>
      </c>
      <c r="B7" s="93"/>
      <c r="C7" s="93"/>
      <c r="D7" s="93"/>
      <c r="E7" s="94"/>
    </row>
    <row r="8" spans="1:5" ht="13.5">
      <c r="A8" s="93" t="s">
        <v>177</v>
      </c>
      <c r="B8" s="93"/>
      <c r="C8" s="93"/>
      <c r="D8" s="93"/>
      <c r="E8" s="94"/>
    </row>
    <row r="9" spans="1:5" ht="13.5">
      <c r="A9" s="93" t="s">
        <v>178</v>
      </c>
      <c r="B9" s="93"/>
      <c r="C9" s="93"/>
      <c r="D9" s="93"/>
      <c r="E9" s="94"/>
    </row>
    <row r="10" spans="1:5" ht="24.75">
      <c r="A10" s="93" t="s">
        <v>179</v>
      </c>
      <c r="B10" s="93"/>
      <c r="C10" s="93"/>
      <c r="D10" s="93"/>
      <c r="E10" s="94"/>
    </row>
    <row r="11" spans="1:5" ht="24.75">
      <c r="A11" s="93" t="s">
        <v>180</v>
      </c>
      <c r="B11" s="93"/>
      <c r="C11" s="93"/>
      <c r="D11" s="93"/>
      <c r="E11" s="94"/>
    </row>
    <row r="12" spans="1:5" ht="13.5">
      <c r="A12" s="93" t="s">
        <v>181</v>
      </c>
      <c r="B12" s="93"/>
      <c r="C12" s="93"/>
      <c r="D12" s="93"/>
      <c r="E12" s="94"/>
    </row>
    <row r="13" spans="1:5" ht="13.5">
      <c r="A13" s="93" t="s">
        <v>182</v>
      </c>
      <c r="B13" s="93"/>
      <c r="C13" s="93"/>
      <c r="D13" s="93"/>
      <c r="E13" s="94"/>
    </row>
    <row r="14" spans="1:5" ht="13.5">
      <c r="A14" s="86" t="s">
        <v>183</v>
      </c>
      <c r="B14" s="93"/>
      <c r="C14" s="93"/>
      <c r="D14" s="93"/>
      <c r="E14" s="94"/>
    </row>
    <row r="15" spans="1:5" ht="13.5">
      <c r="A15" s="93" t="s">
        <v>184</v>
      </c>
      <c r="B15" s="93"/>
      <c r="C15" s="93"/>
      <c r="D15" s="93"/>
      <c r="E15" s="94"/>
    </row>
    <row r="16" spans="1:5" ht="13.5">
      <c r="A16" s="93" t="s">
        <v>185</v>
      </c>
      <c r="B16" s="93"/>
      <c r="C16" s="93"/>
      <c r="D16" s="93"/>
      <c r="E16" s="94"/>
    </row>
    <row r="17" spans="1:5" ht="13.5">
      <c r="A17" s="93" t="s">
        <v>186</v>
      </c>
      <c r="B17" s="93"/>
      <c r="C17" s="93"/>
      <c r="D17" s="93"/>
      <c r="E17" s="94"/>
    </row>
    <row r="18" spans="1:5" ht="13.5">
      <c r="A18" s="93" t="s">
        <v>187</v>
      </c>
      <c r="B18" s="93"/>
      <c r="C18" s="93"/>
      <c r="D18" s="93"/>
      <c r="E18" s="94"/>
    </row>
    <row r="19" spans="1:5" ht="13.5">
      <c r="A19" s="93" t="s">
        <v>188</v>
      </c>
      <c r="B19" s="93"/>
      <c r="C19" s="93"/>
      <c r="D19" s="93"/>
      <c r="E19" s="94"/>
    </row>
    <row r="20" spans="1:5" ht="13.5">
      <c r="A20" s="93" t="s">
        <v>189</v>
      </c>
      <c r="B20" s="93"/>
      <c r="C20" s="93"/>
      <c r="D20" s="93"/>
      <c r="E20" s="94"/>
    </row>
    <row r="21" spans="1:5" ht="13.5">
      <c r="A21" s="93" t="s">
        <v>190</v>
      </c>
      <c r="B21" s="93"/>
      <c r="C21" s="93"/>
      <c r="D21" s="93"/>
      <c r="E21" s="94"/>
    </row>
    <row r="23" ht="13.5">
      <c r="A23" s="95"/>
    </row>
    <row r="24" spans="1:5" ht="24.75" customHeight="1">
      <c r="A24" s="96" t="s">
        <v>191</v>
      </c>
      <c r="B24" s="96"/>
      <c r="C24" s="96"/>
      <c r="D24" s="96"/>
      <c r="E24" s="96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7" customWidth="1"/>
    <col min="2" max="2" width="13.57421875" style="97" customWidth="1"/>
    <col min="3" max="3" width="24.8515625" style="97" customWidth="1"/>
    <col min="4" max="4" width="16.28125" style="97" customWidth="1"/>
    <col min="5" max="5" width="21.0039062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12</v>
      </c>
    </row>
    <row r="6" spans="1:5" ht="24.75">
      <c r="A6" s="91" t="s">
        <v>192</v>
      </c>
      <c r="B6" s="91" t="s">
        <v>193</v>
      </c>
      <c r="C6" s="91" t="s">
        <v>194</v>
      </c>
      <c r="D6" s="91" t="s">
        <v>195</v>
      </c>
      <c r="E6" s="91" t="s">
        <v>196</v>
      </c>
    </row>
    <row r="7" spans="1:5" ht="12.75">
      <c r="A7" s="93" t="s">
        <v>197</v>
      </c>
      <c r="B7" s="93"/>
      <c r="C7" s="93"/>
      <c r="D7" s="93"/>
      <c r="E7" s="93"/>
    </row>
    <row r="8" spans="1:5" ht="12.75">
      <c r="A8" s="93" t="s">
        <v>198</v>
      </c>
      <c r="B8" s="93"/>
      <c r="C8" s="93"/>
      <c r="D8" s="93"/>
      <c r="E8" s="93"/>
    </row>
    <row r="9" spans="1:5" ht="12.75">
      <c r="A9" s="97" t="s">
        <v>199</v>
      </c>
      <c r="B9" s="93"/>
      <c r="C9" s="93"/>
      <c r="D9" s="93"/>
      <c r="E9" s="93"/>
    </row>
    <row r="10" spans="1:5" ht="12.75">
      <c r="A10" s="93" t="s">
        <v>200</v>
      </c>
      <c r="B10" s="93"/>
      <c r="C10" s="93"/>
      <c r="D10" s="93"/>
      <c r="E10" s="93"/>
    </row>
    <row r="11" spans="1:5" ht="12.75">
      <c r="A11" s="93" t="s">
        <v>201</v>
      </c>
      <c r="B11" s="93"/>
      <c r="C11" s="93"/>
      <c r="D11" s="93"/>
      <c r="E11" s="93"/>
    </row>
    <row r="12" spans="1:5" ht="12.75">
      <c r="A12" s="93" t="s">
        <v>202</v>
      </c>
      <c r="B12" s="93"/>
      <c r="C12" s="93"/>
      <c r="D12" s="93"/>
      <c r="E12" s="93"/>
    </row>
    <row r="14" ht="12.75">
      <c r="A14" s="97" t="s">
        <v>203</v>
      </c>
    </row>
    <row r="15" ht="12.75">
      <c r="A15" s="97" t="s">
        <v>204</v>
      </c>
    </row>
    <row r="65536" ht="12.75"/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205</v>
      </c>
    </row>
    <row r="5" spans="1:3" ht="13.5">
      <c r="A5" s="98" t="s">
        <v>206</v>
      </c>
      <c r="B5" s="86"/>
      <c r="C5" s="86"/>
    </row>
    <row r="6" spans="1:3" ht="13.5">
      <c r="A6" s="86" t="s">
        <v>207</v>
      </c>
      <c r="B6" s="86"/>
      <c r="C6" s="86"/>
    </row>
    <row r="7" spans="1:3" ht="13.5">
      <c r="A7" s="98" t="s">
        <v>208</v>
      </c>
      <c r="B7" s="99"/>
      <c r="C7" s="99"/>
    </row>
    <row r="8" spans="1:3" ht="13.5">
      <c r="A8" s="86"/>
      <c r="B8" s="86"/>
      <c r="C8" s="86"/>
    </row>
    <row r="9" spans="1:3" ht="13.5">
      <c r="A9" s="100" t="s">
        <v>209</v>
      </c>
      <c r="B9" s="101"/>
      <c r="C9" s="102" t="s">
        <v>210</v>
      </c>
    </row>
    <row r="10" spans="1:3" ht="13.5">
      <c r="A10" s="103" t="s">
        <v>211</v>
      </c>
      <c r="B10" s="104"/>
      <c r="C10" s="105"/>
    </row>
    <row r="11" spans="1:3" ht="13.5">
      <c r="A11" s="106" t="s">
        <v>212</v>
      </c>
      <c r="B11" s="107"/>
      <c r="C11" s="108" t="s">
        <v>213</v>
      </c>
    </row>
    <row r="12" spans="1:3" ht="13.5">
      <c r="A12" s="106" t="s">
        <v>214</v>
      </c>
      <c r="B12" s="107"/>
      <c r="C12" s="109" t="s">
        <v>215</v>
      </c>
    </row>
    <row r="13" spans="1:3" ht="13.5">
      <c r="A13" s="110" t="s">
        <v>216</v>
      </c>
      <c r="B13" s="111">
        <f>IF(B10="","",((B10-(1.07*B12*0.25)+(0.15*B11*B12*0.25))/(1-0.88*B12*0.25)))</f>
        <v>0</v>
      </c>
      <c r="C13" s="105"/>
    </row>
    <row r="14" spans="1:3" ht="13.5">
      <c r="A14" s="86"/>
      <c r="B14" s="86"/>
      <c r="C14" s="86"/>
    </row>
    <row r="15" spans="1:3" ht="13.5">
      <c r="A15" s="86"/>
      <c r="B15" s="86"/>
      <c r="C15" s="86"/>
    </row>
    <row r="16" spans="1:3" ht="13.5">
      <c r="A16" s="100" t="s">
        <v>217</v>
      </c>
      <c r="B16" s="101"/>
      <c r="C16" s="105"/>
    </row>
    <row r="17" spans="1:3" ht="13.5">
      <c r="A17" s="103" t="s">
        <v>218</v>
      </c>
      <c r="B17" s="104"/>
      <c r="C17" s="108" t="s">
        <v>213</v>
      </c>
    </row>
    <row r="18" spans="1:3" ht="13.5">
      <c r="A18" s="112" t="s">
        <v>219</v>
      </c>
      <c r="B18" s="109"/>
      <c r="C18" s="109" t="s">
        <v>215</v>
      </c>
    </row>
    <row r="19" spans="1:3" ht="13.5">
      <c r="A19" s="113" t="s">
        <v>220</v>
      </c>
      <c r="B19" s="111">
        <f>((0.25*(B13-(1.07*B18+0.12*B13*B18-0.15*B17*B18+B13-B13*B18))))</f>
        <v>0</v>
      </c>
      <c r="C19" s="102" t="s">
        <v>221</v>
      </c>
    </row>
    <row r="20" spans="1:3" ht="13.5">
      <c r="A20" s="113" t="s">
        <v>222</v>
      </c>
      <c r="B20" s="111">
        <f>B13-B19</f>
        <v>0</v>
      </c>
      <c r="C20" s="102" t="s">
        <v>221</v>
      </c>
    </row>
    <row r="21" spans="1:3" ht="13.5">
      <c r="A21" s="114"/>
      <c r="B21" s="3"/>
      <c r="C21" s="105"/>
    </row>
    <row r="22" spans="1:3" ht="13.5">
      <c r="A22" s="86" t="s">
        <v>223</v>
      </c>
      <c r="B22" s="86"/>
      <c r="C22" s="86"/>
    </row>
    <row r="23" spans="1:3" ht="13.5">
      <c r="A23" s="86" t="s">
        <v>203</v>
      </c>
      <c r="B23" s="86"/>
      <c r="C23" s="86"/>
    </row>
    <row r="24" spans="1:3" ht="13.5">
      <c r="A24" s="3" t="s">
        <v>224</v>
      </c>
      <c r="B24" s="86"/>
      <c r="C24" s="86"/>
    </row>
    <row r="25" ht="13.5">
      <c r="A25" s="3" t="s">
        <v>225</v>
      </c>
    </row>
    <row r="26" ht="13.5">
      <c r="A26" s="86" t="s">
        <v>226</v>
      </c>
    </row>
    <row r="27" ht="13.5">
      <c r="A27" s="86"/>
    </row>
    <row r="28" spans="1:3" ht="13.5" customHeight="1">
      <c r="A28" s="115" t="s">
        <v>227</v>
      </c>
      <c r="B28" s="115"/>
      <c r="C28" s="115"/>
    </row>
    <row r="29" spans="1:3" ht="13.5" customHeight="1">
      <c r="A29" s="115" t="s">
        <v>228</v>
      </c>
      <c r="B29" s="115"/>
      <c r="C29" s="115"/>
    </row>
    <row r="30" spans="1:3" ht="13.5">
      <c r="A30" s="3" t="s">
        <v>229</v>
      </c>
      <c r="B30" s="3"/>
      <c r="C30" s="3"/>
    </row>
    <row r="31" spans="1:3" ht="13.5">
      <c r="A31" s="3"/>
      <c r="B31" s="3"/>
      <c r="C31" s="3"/>
    </row>
    <row r="32" spans="1:3" ht="13.5">
      <c r="A32" s="3"/>
      <c r="B32" s="3"/>
      <c r="C32" s="3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1:3" ht="13.5">
      <c r="A35" s="3"/>
      <c r="B35" s="3"/>
      <c r="C35" s="3"/>
    </row>
    <row r="37" s="3" customFormat="1" ht="12.75">
      <c r="A37" s="87" t="s">
        <v>230</v>
      </c>
    </row>
    <row r="39" spans="1:3" ht="13.5">
      <c r="A39" s="116" t="s">
        <v>231</v>
      </c>
      <c r="B39" s="117"/>
      <c r="C39" s="118" t="s">
        <v>210</v>
      </c>
    </row>
    <row r="40" spans="1:3" ht="13.5">
      <c r="A40" s="119" t="s">
        <v>232</v>
      </c>
      <c r="B40" s="120"/>
      <c r="C40" s="121" t="s">
        <v>233</v>
      </c>
    </row>
    <row r="41" spans="1:3" ht="13.5">
      <c r="A41" s="122" t="s">
        <v>234</v>
      </c>
      <c r="B41" s="123">
        <v>0.18</v>
      </c>
      <c r="C41" s="124" t="s">
        <v>235</v>
      </c>
    </row>
    <row r="42" spans="1:3" ht="13.5">
      <c r="A42" s="124" t="s">
        <v>236</v>
      </c>
      <c r="B42" s="124"/>
      <c r="C42" s="124" t="s">
        <v>215</v>
      </c>
    </row>
    <row r="43" spans="1:3" ht="13.5">
      <c r="A43" s="124" t="s">
        <v>237</v>
      </c>
      <c r="B43" s="123">
        <f>B42*B41</f>
        <v>0</v>
      </c>
      <c r="C43" s="124" t="s">
        <v>238</v>
      </c>
    </row>
    <row r="44" spans="1:3" ht="13.5">
      <c r="A44" s="125" t="s">
        <v>239</v>
      </c>
      <c r="B44" s="126">
        <f>B43*B40</f>
        <v>0</v>
      </c>
      <c r="C44" s="125" t="s">
        <v>240</v>
      </c>
    </row>
    <row r="45" spans="1:3" ht="13.5">
      <c r="A45" s="99"/>
      <c r="B45" s="99"/>
      <c r="C45" s="99"/>
    </row>
    <row r="46" spans="1:3" ht="36.75">
      <c r="A46" s="127" t="s">
        <v>241</v>
      </c>
      <c r="B46" s="128">
        <f>B40-((B41*B42)*B40)</f>
        <v>0</v>
      </c>
      <c r="C46" s="99" t="s">
        <v>242</v>
      </c>
    </row>
    <row r="47" spans="1:3" ht="13.5">
      <c r="A47" s="124" t="s">
        <v>243</v>
      </c>
      <c r="B47" s="129" t="e">
        <f>1-(B46/B40)</f>
        <v>#DIV/0!</v>
      </c>
      <c r="C47" s="130" t="s">
        <v>244</v>
      </c>
    </row>
    <row r="48" spans="1:3" ht="13.5">
      <c r="A48" s="125" t="s">
        <v>245</v>
      </c>
      <c r="B48" s="126">
        <f>B40-B46</f>
        <v>0</v>
      </c>
      <c r="C48" s="99" t="s">
        <v>246</v>
      </c>
    </row>
    <row r="49" spans="1:3" ht="13.5">
      <c r="A49" s="99"/>
      <c r="B49" s="99"/>
      <c r="C49" s="99"/>
    </row>
    <row r="50" spans="1:3" ht="13.5">
      <c r="A50" s="131" t="s">
        <v>247</v>
      </c>
      <c r="B50" s="86"/>
      <c r="C50" s="86"/>
    </row>
    <row r="51" spans="1:3" ht="13.5">
      <c r="A51" s="99"/>
      <c r="B51" s="99"/>
      <c r="C51" s="99"/>
    </row>
    <row r="52" spans="1:3" ht="13.5">
      <c r="A52" s="132" t="s">
        <v>248</v>
      </c>
      <c r="B52" s="133">
        <v>0.1</v>
      </c>
      <c r="C52" s="134" t="s">
        <v>249</v>
      </c>
    </row>
    <row r="53" spans="1:3" ht="13.5">
      <c r="A53" s="99"/>
      <c r="B53" s="99"/>
      <c r="C53" s="99"/>
    </row>
    <row r="54" spans="1:3" ht="13.5">
      <c r="A54" s="99"/>
      <c r="B54" s="135" t="s">
        <v>241</v>
      </c>
      <c r="C54" s="136"/>
    </row>
    <row r="55" spans="1:3" ht="13.5">
      <c r="A55" s="137" t="s">
        <v>250</v>
      </c>
      <c r="B55" s="138"/>
      <c r="C55" s="121" t="s">
        <v>233</v>
      </c>
    </row>
    <row r="56" spans="1:3" ht="13.5">
      <c r="A56" s="139" t="s">
        <v>251</v>
      </c>
      <c r="B56" s="140">
        <f>B46</f>
        <v>0</v>
      </c>
      <c r="C56" s="141" t="s">
        <v>252</v>
      </c>
    </row>
    <row r="57" spans="1:3" ht="39">
      <c r="A57" s="142" t="s">
        <v>253</v>
      </c>
      <c r="B57" s="143">
        <f>IF(B55="","",B55-(B52*B56))</f>
        <v>0</v>
      </c>
      <c r="C57" s="144" t="s">
        <v>254</v>
      </c>
    </row>
    <row r="58" spans="1:3" ht="13.5">
      <c r="A58" s="86"/>
      <c r="B58" s="86"/>
      <c r="C58" s="86"/>
    </row>
    <row r="59" spans="1:3" ht="13.5">
      <c r="A59" s="86" t="s">
        <v>203</v>
      </c>
      <c r="B59" s="86"/>
      <c r="C59" s="86"/>
    </row>
    <row r="60" ht="13.5">
      <c r="A60" s="145" t="s">
        <v>255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pans="1:3" s="2" customFormat="1" ht="12.75">
      <c r="A3" s="87" t="s">
        <v>256</v>
      </c>
      <c r="B3" s="88"/>
      <c r="C3" s="146"/>
    </row>
    <row r="5" ht="12.75">
      <c r="A5" s="3" t="s">
        <v>257</v>
      </c>
    </row>
    <row r="6" ht="12.75">
      <c r="A6" s="3" t="s">
        <v>258</v>
      </c>
    </row>
    <row r="9" spans="1:7" ht="12.75">
      <c r="A9" s="147" t="s">
        <v>259</v>
      </c>
      <c r="B9" s="148"/>
      <c r="E9" s="149" t="s">
        <v>260</v>
      </c>
      <c r="F9" s="148"/>
      <c r="G9" s="150" t="s">
        <v>215</v>
      </c>
    </row>
    <row r="10" spans="1:7" ht="24.75">
      <c r="A10" s="151"/>
      <c r="B10" s="152"/>
      <c r="E10" s="151" t="s">
        <v>261</v>
      </c>
      <c r="F10" s="153">
        <f>0.86+(7*F9)</f>
        <v>0.86</v>
      </c>
      <c r="G10" s="154"/>
    </row>
    <row r="11" spans="1:7" ht="24.75">
      <c r="A11" s="151" t="s">
        <v>262</v>
      </c>
      <c r="B11" s="155" t="e">
        <f>(B9-0.86)/B9</f>
        <v>#DIV/0!</v>
      </c>
      <c r="C11" s="156"/>
      <c r="E11" s="151" t="s">
        <v>263</v>
      </c>
      <c r="F11" s="155">
        <f>(F10-F13)/F10</f>
        <v>0</v>
      </c>
      <c r="G11" s="157"/>
    </row>
    <row r="12" spans="1:7" ht="24.75">
      <c r="A12" s="151" t="s">
        <v>264</v>
      </c>
      <c r="B12" s="153">
        <f>B9-B13</f>
        <v>-0.86</v>
      </c>
      <c r="C12" s="157"/>
      <c r="E12" s="151" t="s">
        <v>265</v>
      </c>
      <c r="F12" s="153">
        <f>F10*F11</f>
        <v>0</v>
      </c>
      <c r="G12" s="158"/>
    </row>
    <row r="13" spans="1:7" ht="24.75">
      <c r="A13" s="65" t="s">
        <v>266</v>
      </c>
      <c r="B13" s="159">
        <v>0.86</v>
      </c>
      <c r="C13" s="156" t="s">
        <v>267</v>
      </c>
      <c r="E13" s="65" t="s">
        <v>266</v>
      </c>
      <c r="F13" s="159">
        <v>0.86</v>
      </c>
      <c r="G13" s="156" t="s">
        <v>267</v>
      </c>
    </row>
    <row r="15" ht="12.75">
      <c r="A15" s="86" t="s">
        <v>203</v>
      </c>
    </row>
    <row r="16" ht="13.5">
      <c r="E16" s="1"/>
    </row>
    <row r="17" spans="1:7" ht="12.75" customHeight="1">
      <c r="A17" s="3" t="s">
        <v>268</v>
      </c>
      <c r="E17" s="115" t="s">
        <v>269</v>
      </c>
      <c r="F17" s="115"/>
      <c r="G17" s="115"/>
    </row>
    <row r="18" spans="1:7" ht="24.75" customHeight="1">
      <c r="A18" s="3" t="s">
        <v>270</v>
      </c>
      <c r="E18" s="160" t="s">
        <v>271</v>
      </c>
      <c r="F18" s="160"/>
      <c r="G18" s="160"/>
    </row>
    <row r="19" spans="5:7" ht="12.75" customHeight="1">
      <c r="E19" s="160" t="s">
        <v>272</v>
      </c>
      <c r="F19" s="160"/>
      <c r="G19" s="160"/>
    </row>
    <row r="65536" ht="12.75"/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18</v>
      </c>
    </row>
    <row r="5" spans="1:4" ht="13.5">
      <c r="A5" s="161" t="s">
        <v>273</v>
      </c>
      <c r="B5" s="161"/>
      <c r="C5" s="3"/>
      <c r="D5" s="3"/>
    </row>
    <row r="6" spans="1:4" ht="13.5">
      <c r="A6" s="162" t="s">
        <v>274</v>
      </c>
      <c r="B6" s="163"/>
      <c r="C6" s="3"/>
      <c r="D6" s="3"/>
    </row>
    <row r="7" spans="1:4" ht="13.5">
      <c r="A7" s="164" t="s">
        <v>275</v>
      </c>
      <c r="B7" s="165"/>
      <c r="C7" s="3"/>
      <c r="D7" s="3"/>
    </row>
    <row r="8" spans="1:4" ht="13.5">
      <c r="A8" s="120" t="s">
        <v>276</v>
      </c>
      <c r="B8" s="120"/>
      <c r="C8" s="166" t="s">
        <v>215</v>
      </c>
      <c r="D8" s="3"/>
    </row>
    <row r="9" spans="1:4" ht="13.5">
      <c r="A9" s="124" t="s">
        <v>277</v>
      </c>
      <c r="B9" s="124"/>
      <c r="C9" s="167" t="s">
        <v>215</v>
      </c>
      <c r="D9" s="3"/>
    </row>
    <row r="10" spans="1:4" ht="13.5">
      <c r="A10" s="164" t="s">
        <v>278</v>
      </c>
      <c r="B10" s="165"/>
      <c r="C10" s="3"/>
      <c r="D10" s="3"/>
    </row>
    <row r="11" spans="1:4" ht="13.5">
      <c r="A11" s="166" t="s">
        <v>279</v>
      </c>
      <c r="B11" s="168">
        <f>B8*B9</f>
        <v>0</v>
      </c>
      <c r="C11" s="169"/>
      <c r="D11" s="3"/>
    </row>
    <row r="12" spans="1:4" ht="13.5">
      <c r="A12" s="166" t="s">
        <v>280</v>
      </c>
      <c r="B12" s="170">
        <f>B6-(B11*B6)</f>
        <v>0</v>
      </c>
      <c r="C12" s="3"/>
      <c r="D12" s="3"/>
    </row>
    <row r="13" spans="1:4" ht="13.5">
      <c r="A13" s="171" t="s">
        <v>281</v>
      </c>
      <c r="B13" s="172">
        <f>B5-(B11*B5)</f>
        <v>0</v>
      </c>
      <c r="C13" s="3"/>
      <c r="D13" s="3"/>
    </row>
    <row r="14" spans="1:4" ht="13.5">
      <c r="A14" s="3"/>
      <c r="B14" s="3"/>
      <c r="C14" s="3"/>
      <c r="D14" s="3"/>
    </row>
    <row r="15" spans="1:4" ht="13.5">
      <c r="A15" s="3" t="s">
        <v>282</v>
      </c>
      <c r="B15" s="3"/>
      <c r="C15" s="3"/>
      <c r="D15" s="3"/>
    </row>
    <row r="17" ht="13.5">
      <c r="A17" s="173" t="s">
        <v>283</v>
      </c>
    </row>
    <row r="18" ht="24.75">
      <c r="A18" s="160" t="s">
        <v>284</v>
      </c>
    </row>
    <row r="19" ht="24.75">
      <c r="A19" s="160" t="s">
        <v>285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7" customWidth="1"/>
    <col min="2" max="2" width="9.8515625" style="97" customWidth="1"/>
    <col min="3" max="3" width="32.8515625" style="97" customWidth="1"/>
    <col min="4" max="4" width="6.7109375" style="97" customWidth="1"/>
    <col min="5" max="5" width="31.5742187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8" t="s">
        <v>286</v>
      </c>
      <c r="B5" s="86"/>
      <c r="C5" s="86"/>
      <c r="D5" s="86"/>
      <c r="E5" s="86"/>
    </row>
    <row r="6" spans="1:5" ht="12.75" customHeight="1">
      <c r="A6" s="86" t="s">
        <v>207</v>
      </c>
      <c r="B6" s="86"/>
      <c r="C6" s="86"/>
      <c r="D6" s="86"/>
      <c r="E6" s="86"/>
    </row>
    <row r="7" spans="1:5" ht="12.75" customHeight="1">
      <c r="A7" s="98" t="s">
        <v>208</v>
      </c>
      <c r="B7" s="99"/>
      <c r="C7" s="99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4" t="s">
        <v>209</v>
      </c>
      <c r="B9" s="175"/>
      <c r="C9" s="176" t="s">
        <v>210</v>
      </c>
      <c r="D9" s="86"/>
      <c r="E9" s="86"/>
    </row>
    <row r="10" spans="1:5" ht="12.75" customHeight="1">
      <c r="A10" s="177" t="s">
        <v>287</v>
      </c>
      <c r="B10" s="177"/>
      <c r="C10" s="105"/>
      <c r="D10" s="86"/>
      <c r="E10" s="86"/>
    </row>
    <row r="11" spans="1:5" ht="12.75" customHeight="1">
      <c r="A11" s="177" t="s">
        <v>212</v>
      </c>
      <c r="B11" s="177"/>
      <c r="C11" s="108" t="s">
        <v>213</v>
      </c>
      <c r="D11" s="86"/>
      <c r="E11" s="86"/>
    </row>
    <row r="12" spans="1:5" ht="12.75" customHeight="1">
      <c r="A12" s="177" t="s">
        <v>214</v>
      </c>
      <c r="B12" s="177"/>
      <c r="C12" s="109" t="s">
        <v>215</v>
      </c>
      <c r="D12" s="86"/>
      <c r="E12" s="86"/>
    </row>
    <row r="13" spans="1:5" ht="24.75">
      <c r="A13" s="178" t="s">
        <v>288</v>
      </c>
      <c r="B13" s="179">
        <f>IF(B10="","",IF(((B10-(1.07*B12)+(0.15*B11*B12))/(1-0.88*B12))&lt;B15,B15,((B10-(1.07*B12)+(0.15*B11*B12))/(1-0.88*B12))))</f>
        <v>0</v>
      </c>
      <c r="C13" s="105"/>
      <c r="D13" s="86"/>
      <c r="E13" s="86"/>
    </row>
    <row r="14" spans="1:5" ht="12.75">
      <c r="A14" s="180"/>
      <c r="B14" s="180"/>
      <c r="C14" s="86"/>
      <c r="D14" s="86"/>
      <c r="E14" s="86"/>
    </row>
    <row r="15" spans="1:5" ht="12.75">
      <c r="A15" s="181" t="s">
        <v>289</v>
      </c>
      <c r="B15" s="182">
        <v>0.9</v>
      </c>
      <c r="C15" s="176" t="s">
        <v>290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3" t="s">
        <v>217</v>
      </c>
      <c r="B17" s="184"/>
      <c r="C17" s="105"/>
      <c r="D17" s="86"/>
      <c r="E17" s="86"/>
    </row>
    <row r="18" spans="1:5" ht="12.75" customHeight="1">
      <c r="A18" s="102" t="s">
        <v>218</v>
      </c>
      <c r="B18" s="102"/>
      <c r="C18" s="108" t="s">
        <v>213</v>
      </c>
      <c r="D18" s="86"/>
      <c r="E18" s="86"/>
    </row>
    <row r="19" spans="1:5" ht="12.75" customHeight="1">
      <c r="A19" s="102" t="s">
        <v>219</v>
      </c>
      <c r="B19" s="102"/>
      <c r="C19" s="109" t="s">
        <v>215</v>
      </c>
      <c r="D19" s="86"/>
      <c r="E19" s="86"/>
    </row>
    <row r="20" spans="1:5" ht="12.75">
      <c r="A20" s="113" t="s">
        <v>291</v>
      </c>
      <c r="B20" s="111">
        <f>IF(B13="","",IF(B13=0.9,0.9,IF((1.07*B19+0.12*B13*B19-0.15*(IF(B18="",B11,B18))*B19+B13-B13*B19)&lt;B15,B15,(1.07*B19+0.12*B13*B19-0.15*(IF(B18="",B11,B18))*B19+B13-B13*B19))))</f>
        <v>0</v>
      </c>
      <c r="C20" s="102" t="s">
        <v>292</v>
      </c>
      <c r="D20" s="86"/>
      <c r="E20" s="86"/>
    </row>
    <row r="21" spans="1:5" ht="24.75">
      <c r="A21" s="113" t="s">
        <v>293</v>
      </c>
      <c r="B21" s="111">
        <f>IF(B20="","",B13-B20)</f>
        <v>0</v>
      </c>
      <c r="C21" s="102" t="s">
        <v>292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223</v>
      </c>
      <c r="B23" s="86"/>
      <c r="C23" s="86"/>
      <c r="D23" s="86"/>
      <c r="E23" s="86"/>
    </row>
    <row r="24" spans="1:5" ht="12.75" customHeight="1">
      <c r="A24" s="86" t="s">
        <v>294</v>
      </c>
      <c r="B24" s="86"/>
      <c r="C24" s="86"/>
      <c r="D24" s="86"/>
      <c r="E24" s="86"/>
    </row>
    <row r="25" spans="1:5" ht="12.75" customHeight="1">
      <c r="A25" s="86" t="s">
        <v>295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24.75" customHeight="1">
      <c r="A27" s="185" t="s">
        <v>296</v>
      </c>
      <c r="B27" s="185"/>
      <c r="C27" s="185"/>
      <c r="D27" s="86"/>
      <c r="E27" s="86"/>
    </row>
    <row r="28" spans="1:5" ht="28.5" customHeight="1">
      <c r="A28" s="186" t="s">
        <v>297</v>
      </c>
      <c r="B28" s="186"/>
      <c r="C28" s="186"/>
      <c r="D28" s="86"/>
      <c r="E28" s="86"/>
    </row>
    <row r="29" spans="1:3" s="86" customFormat="1" ht="20.25" customHeight="1">
      <c r="A29" s="187" t="s">
        <v>298</v>
      </c>
      <c r="B29" s="105"/>
      <c r="C29" s="105"/>
    </row>
    <row r="30" spans="1:5" ht="12.75" customHeight="1">
      <c r="A30" s="86" t="s">
        <v>299</v>
      </c>
      <c r="B30" s="86"/>
      <c r="C30" s="86"/>
      <c r="D30" s="86"/>
      <c r="E30" s="86"/>
    </row>
    <row r="31" spans="1:5" ht="12.75" customHeight="1">
      <c r="A31" s="98"/>
      <c r="B31" s="86"/>
      <c r="C31" s="86"/>
      <c r="D31" s="86"/>
      <c r="E31" s="86"/>
    </row>
    <row r="32" spans="1:5" ht="12.75" customHeight="1">
      <c r="A32" s="98"/>
      <c r="B32" s="86"/>
      <c r="C32" s="86"/>
      <c r="D32" s="86"/>
      <c r="E32" s="86"/>
    </row>
    <row r="33" spans="1:5" ht="12.75" customHeight="1">
      <c r="A33" s="98"/>
      <c r="B33" s="86"/>
      <c r="C33" s="86"/>
      <c r="D33" s="86"/>
      <c r="E33" s="86"/>
    </row>
    <row r="34" spans="1:5" ht="12.75" customHeight="1">
      <c r="A34" s="99"/>
      <c r="B34" s="99"/>
      <c r="C34" s="99"/>
      <c r="D34" s="86"/>
      <c r="E34" s="86"/>
    </row>
    <row r="35" spans="1:5" ht="12.75" customHeight="1">
      <c r="A35" s="87" t="s">
        <v>300</v>
      </c>
      <c r="B35" s="88"/>
      <c r="C35" s="88"/>
      <c r="D35" s="86"/>
      <c r="E35" s="86"/>
    </row>
    <row r="36" spans="1:5" ht="12.75">
      <c r="A36" s="98" t="s">
        <v>301</v>
      </c>
      <c r="B36" s="86"/>
      <c r="C36" s="86"/>
      <c r="D36" s="86"/>
      <c r="E36" s="86"/>
    </row>
    <row r="37" spans="1:5" ht="12.75">
      <c r="A37" s="98" t="s">
        <v>302</v>
      </c>
      <c r="B37" s="86"/>
      <c r="C37" s="86"/>
      <c r="D37" s="86"/>
      <c r="E37" s="86"/>
    </row>
    <row r="38" spans="1:5" ht="12.75" customHeight="1">
      <c r="A38" s="99"/>
      <c r="B38" s="99"/>
      <c r="C38" s="99"/>
      <c r="D38" s="86"/>
      <c r="E38" s="86"/>
    </row>
    <row r="39" spans="1:5" ht="12.75" customHeight="1">
      <c r="A39" s="188" t="s">
        <v>231</v>
      </c>
      <c r="B39" s="188"/>
      <c r="C39" s="118" t="s">
        <v>210</v>
      </c>
      <c r="D39" s="86"/>
      <c r="E39" s="86"/>
    </row>
    <row r="40" spans="1:5" ht="39" customHeight="1">
      <c r="A40" s="171" t="s">
        <v>232</v>
      </c>
      <c r="B40" s="130"/>
      <c r="C40" s="121" t="s">
        <v>303</v>
      </c>
      <c r="D40" s="86"/>
      <c r="E40" s="86"/>
    </row>
    <row r="41" spans="1:5" ht="12.75" customHeight="1">
      <c r="A41" s="171" t="s">
        <v>234</v>
      </c>
      <c r="B41" s="182">
        <v>0.72</v>
      </c>
      <c r="C41" s="124" t="s">
        <v>304</v>
      </c>
      <c r="D41" s="86"/>
      <c r="E41" s="86"/>
    </row>
    <row r="42" spans="1:5" ht="12.75" customHeight="1">
      <c r="A42" s="130" t="s">
        <v>236</v>
      </c>
      <c r="B42" s="130"/>
      <c r="C42" s="124" t="s">
        <v>215</v>
      </c>
      <c r="D42" s="86"/>
      <c r="E42" s="86"/>
    </row>
    <row r="43" spans="1:5" ht="12.75" customHeight="1">
      <c r="A43" s="130" t="s">
        <v>237</v>
      </c>
      <c r="B43" s="182">
        <f>B42*B41</f>
        <v>0</v>
      </c>
      <c r="C43" s="124" t="s">
        <v>238</v>
      </c>
      <c r="D43" s="86"/>
      <c r="E43" s="86"/>
    </row>
    <row r="44" spans="1:5" ht="12.75" customHeight="1">
      <c r="A44" s="130" t="s">
        <v>239</v>
      </c>
      <c r="B44" s="189">
        <f>B43*B40</f>
        <v>0</v>
      </c>
      <c r="C44" s="124" t="s">
        <v>305</v>
      </c>
      <c r="D44" s="86"/>
      <c r="E44" s="86"/>
    </row>
    <row r="45" spans="1:5" ht="12.75" customHeight="1">
      <c r="A45" s="130" t="s">
        <v>306</v>
      </c>
      <c r="B45" s="182">
        <v>0.9</v>
      </c>
      <c r="C45" s="125" t="s">
        <v>290</v>
      </c>
      <c r="D45" s="86"/>
      <c r="E45" s="86"/>
    </row>
    <row r="46" spans="1:5" ht="12.75" customHeight="1">
      <c r="A46" s="190"/>
      <c r="B46" s="190"/>
      <c r="C46" s="99"/>
      <c r="D46" s="86"/>
      <c r="E46" s="86"/>
    </row>
    <row r="47" spans="1:5" ht="42.75" customHeight="1">
      <c r="A47" s="130" t="s">
        <v>241</v>
      </c>
      <c r="B47" s="189">
        <f>B40-((B41*B42)*B40)</f>
        <v>0</v>
      </c>
      <c r="C47" s="191" t="s">
        <v>307</v>
      </c>
      <c r="D47" s="191"/>
      <c r="E47" s="86"/>
    </row>
    <row r="48" spans="1:5" ht="12.75" customHeight="1">
      <c r="A48" s="130" t="s">
        <v>243</v>
      </c>
      <c r="B48" s="192" t="e">
        <f>1-(B47/B40)</f>
        <v>#DIV/0!</v>
      </c>
      <c r="C48" s="171" t="s">
        <v>308</v>
      </c>
      <c r="D48" s="171"/>
      <c r="E48" s="86"/>
    </row>
    <row r="49" spans="1:5" ht="12.75" customHeight="1">
      <c r="A49" s="130" t="s">
        <v>245</v>
      </c>
      <c r="B49" s="189">
        <f>B40-B47</f>
        <v>0</v>
      </c>
      <c r="C49" s="99" t="s">
        <v>309</v>
      </c>
      <c r="D49" s="86"/>
      <c r="E49" s="86"/>
    </row>
    <row r="50" spans="1:5" ht="12.75" customHeight="1">
      <c r="A50" s="193" t="s">
        <v>310</v>
      </c>
      <c r="B50" s="194">
        <f>IF((B47&gt;B45),B47,B45)</f>
        <v>0.9</v>
      </c>
      <c r="C50" s="130" t="s">
        <v>311</v>
      </c>
      <c r="D50" s="86"/>
      <c r="E50" s="86"/>
    </row>
    <row r="51" spans="1:5" ht="12.75" customHeight="1">
      <c r="A51" s="99"/>
      <c r="B51" s="99"/>
      <c r="C51" s="99"/>
      <c r="D51" s="86"/>
      <c r="E51" s="86"/>
    </row>
    <row r="52" spans="1:5" ht="12.75" customHeight="1">
      <c r="A52" s="131" t="s">
        <v>247</v>
      </c>
      <c r="B52" s="86"/>
      <c r="C52" s="86"/>
      <c r="D52" s="86"/>
      <c r="E52" s="86"/>
    </row>
    <row r="53" spans="1:5" ht="12.75" customHeight="1">
      <c r="A53" s="99"/>
      <c r="B53" s="99"/>
      <c r="C53" s="99"/>
      <c r="D53" s="86"/>
      <c r="E53" s="86"/>
    </row>
    <row r="54" spans="1:5" ht="12.75" customHeight="1">
      <c r="A54" s="132" t="s">
        <v>248</v>
      </c>
      <c r="B54" s="195"/>
      <c r="C54" s="134" t="s">
        <v>249</v>
      </c>
      <c r="D54" s="86"/>
      <c r="E54" s="86"/>
    </row>
    <row r="55" spans="1:5" ht="12.75" customHeight="1">
      <c r="A55" s="190"/>
      <c r="B55" s="190"/>
      <c r="C55" s="99"/>
      <c r="D55" s="86"/>
      <c r="E55" s="86"/>
    </row>
    <row r="56" spans="1:5" ht="12.75" customHeight="1">
      <c r="A56" s="190"/>
      <c r="B56" s="135" t="s">
        <v>241</v>
      </c>
      <c r="C56" s="136"/>
      <c r="D56" s="86"/>
      <c r="E56" s="86"/>
    </row>
    <row r="57" spans="1:5" ht="12.75" customHeight="1">
      <c r="A57" s="196" t="s">
        <v>250</v>
      </c>
      <c r="B57" s="197"/>
      <c r="C57" s="134" t="s">
        <v>312</v>
      </c>
      <c r="D57" s="86"/>
      <c r="E57" s="86"/>
    </row>
    <row r="58" spans="1:5" ht="12.75" customHeight="1">
      <c r="A58" s="196" t="s">
        <v>251</v>
      </c>
      <c r="B58" s="197">
        <f>IF(B40="","",B50)</f>
        <v>0</v>
      </c>
      <c r="C58" s="141"/>
      <c r="D58" s="86"/>
      <c r="E58" s="86"/>
    </row>
    <row r="59" spans="1:5" ht="12.75" customHeight="1">
      <c r="A59" s="196" t="s">
        <v>253</v>
      </c>
      <c r="B59" s="198">
        <f>B57-(B54*B50)</f>
        <v>0</v>
      </c>
      <c r="C59" s="130" t="s">
        <v>313</v>
      </c>
      <c r="D59" s="86"/>
      <c r="E59" s="86"/>
    </row>
    <row r="60" spans="1:5" ht="12.75" customHeight="1">
      <c r="A60" s="199" t="s">
        <v>314</v>
      </c>
      <c r="B60" s="200" t="e">
        <f>IF(B59&lt;B45,(B40-B45)/B40,(B40-B59)/B40)</f>
        <v>#DIV/0!</v>
      </c>
      <c r="C60" s="130" t="s">
        <v>315</v>
      </c>
      <c r="D60" s="86"/>
      <c r="E60" s="86"/>
    </row>
    <row r="61" spans="1:5" ht="12.75" customHeight="1">
      <c r="A61" s="199" t="s">
        <v>316</v>
      </c>
      <c r="B61" s="201">
        <f>IF(B42="","",IF(B59&gt;B50,B59,B50))</f>
        <v>0</v>
      </c>
      <c r="C61" s="86"/>
      <c r="D61" s="86"/>
      <c r="E61" s="86"/>
    </row>
    <row r="62" spans="1:5" ht="12.75" customHeight="1">
      <c r="A62" s="86" t="s">
        <v>294</v>
      </c>
      <c r="B62" s="86"/>
      <c r="C62" s="86"/>
      <c r="D62" s="86"/>
      <c r="E62" s="86"/>
    </row>
    <row r="63" spans="1:5" ht="12.75" customHeight="1">
      <c r="A63" s="95" t="s">
        <v>317</v>
      </c>
      <c r="B63" s="86"/>
      <c r="C63" s="86"/>
      <c r="D63" s="86"/>
      <c r="E63" s="86"/>
    </row>
    <row r="64" spans="1:5" ht="12.75" customHeight="1">
      <c r="A64" s="86" t="s">
        <v>318</v>
      </c>
      <c r="B64" s="86"/>
      <c r="C64" s="86"/>
      <c r="D64" s="86"/>
      <c r="E64" s="86"/>
    </row>
    <row r="65" spans="1:5" ht="12.75" customHeight="1">
      <c r="A65" s="86" t="s">
        <v>319</v>
      </c>
      <c r="B65" s="86"/>
      <c r="C65" s="86"/>
      <c r="D65" s="86"/>
      <c r="E65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2013-08-27T15:57:02Z</dcterms:modified>
  <cp:category/>
  <cp:version/>
  <cp:contentType/>
  <cp:contentStatus/>
  <cp:revision>18</cp:revision>
</cp:coreProperties>
</file>