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<sst xmlns="http://schemas.openxmlformats.org/spreadsheetml/2006/main" count="583" uniqueCount="369">
  <si>
    <t>PHG Needs Assessment Calculator</t>
  </si>
  <si>
    <t>Namibia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</si>
  <si>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</si>
  <si>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</si>
  <si>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</si>
  <si>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</si>
  <si>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</si>
  <si>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</si>
  <si>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</si>
  <si>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</si>
  <si>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</si>
  <si>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</si>
  <si>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</si>
  <si>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</si>
  <si>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</si>
  <si>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</si>
  <si>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</si>
  <si>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</si>
  <si>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</si>
  <si>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</si>
  <si>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</si>
  <si>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</si>
  <si>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</si>
  <si>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</si>
  <si>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</si>
  <si>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</si>
  <si>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</si>
  <si>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</si>
  <si>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</si>
  <si>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</si>
  <si>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</si>
  <si>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</si>
  <si>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</si>
  <si>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</si>
  <si>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</si>
  <si>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</si>
  <si>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</si>
  <si>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</si>
  <si>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</si>
  <si>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</si>
  <si>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</si>
  <si>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</si>
  <si>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</si>
  <si>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</si>
  <si>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</si>
  <si>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</si>
  <si>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</si>
  <si>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</si>
  <si>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</si>
  <si>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</si>
  <si>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</si>
  <si>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</si>
  <si>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</si>
  <si>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</si>
  <si>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</si>
  <si>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</si>
  <si>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</si>
  <si>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</si>
  <si>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</si>
  <si>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</si>
  <si>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</si>
  <si>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</si>
  <si>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</si>
  <si>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</si>
  <si>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</si>
  <si>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</si>
  <si>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</si>
  <si>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</si>
  <si>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</si>
  <si>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</si>
  <si>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</si>
  <si>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26</t>
  </si>
  <si>
    <t>Unicef, 2013</t>
  </si>
  <si>
    <t>Still birth rate (SB): Still births (SB) / year / 1000 total births</t>
  </si>
  <si>
    <t>15.07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</si>
  <si>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</si>
  <si>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</si>
  <si>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</si>
  <si>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</si>
  <si>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</si>
  <si>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</si>
  <si>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62.47</t>
  </si>
  <si>
    <t xml:space="preserve">% of marriages consanguineous </t>
  </si>
  <si>
    <t>Maternal health</t>
  </si>
  <si>
    <t>Prenatal visits – at least 1 visit (%)</t>
  </si>
  <si>
    <t>94.6</t>
  </si>
  <si>
    <t>Prenatal visits – at least 4 visits (%)</t>
  </si>
  <si>
    <t>70.4</t>
  </si>
  <si>
    <t>Births attended by skilled health personnel (%)</t>
  </si>
  <si>
    <t>81.4</t>
  </si>
  <si>
    <t>Contraception prevalence rate (%)</t>
  </si>
  <si>
    <t>55.1</t>
  </si>
  <si>
    <t>Unmet need for family planning (%)</t>
  </si>
  <si>
    <t>20.6</t>
  </si>
  <si>
    <t>WHO, 2007</t>
  </si>
  <si>
    <t>Total fertility rate</t>
  </si>
  <si>
    <t>3.15</t>
  </si>
  <si>
    <t>% home births</t>
  </si>
  <si>
    <t>% births at health care services</t>
  </si>
  <si>
    <t>80.80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</si>
  <si>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</si>
  <si>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</si>
  <si>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</si>
  <si>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</si>
  <si>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</si>
  <si>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6600</t>
  </si>
  <si>
    <t>% population living on &lt; US$1 per day</t>
  </si>
  <si>
    <t> </t>
  </si>
  <si>
    <t>Birth registration coverage (%)</t>
  </si>
  <si>
    <t>67.1</t>
  </si>
  <si>
    <t>WHO 2006-WHO 2007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</si>
  <si>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</si>
  <si>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</si>
  <si>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</si>
  <si>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</si>
  <si>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</si>
  <si>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</si>
  <si>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</si>
  <si>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</si>
  <si>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</si>
  <si>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364.8</t>
  </si>
  <si>
    <t>WHO 2011</t>
  </si>
  <si>
    <t>Total expenditure on health as percentage of GDP</t>
  </si>
  <si>
    <t>5.3</t>
  </si>
  <si>
    <t xml:space="preserve">Per capita government expenditure on health (PPP int. $) </t>
  </si>
  <si>
    <t>208.2</t>
  </si>
  <si>
    <t xml:space="preserve">External resources for health as percentage of total expenditure on health </t>
  </si>
  <si>
    <t>19.7</t>
  </si>
  <si>
    <t xml:space="preserve">General government expenditure on health as percentage of total expenditure on health  </t>
  </si>
  <si>
    <t>57.1</t>
  </si>
  <si>
    <t xml:space="preserve">Out-of-pocket expenditure as percentage of private expenditure on health </t>
  </si>
  <si>
    <t>17.9</t>
  </si>
  <si>
    <t xml:space="preserve">Private expenditure on health as percentage of total expenditure on health </t>
  </si>
  <si>
    <t>42.9</t>
  </si>
  <si>
    <t xml:space="preserve">General government expenditure on health as percentage of total government expenditure </t>
  </si>
  <si>
    <t>6.5</t>
  </si>
  <si>
    <t>Health Workforce</t>
  </si>
  <si>
    <t>Number of nursing and midwifery personnel</t>
  </si>
  <si>
    <t>5750</t>
  </si>
  <si>
    <t xml:space="preserve">Nursing and midwifery personnel density (per 10,000 population)  </t>
  </si>
  <si>
    <t>27.8</t>
  </si>
  <si>
    <t>Number of physicians</t>
  </si>
  <si>
    <t>774</t>
  </si>
  <si>
    <t xml:space="preserve">Physician density (per 10 000 population) </t>
  </si>
  <si>
    <t>3.74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</si>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</sst>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22</v>
      </c>
    </row>
    <row r="5" spans="1:5" ht="12.75">
      <c r="A5" s="87" t="s">
        <v>323</v>
      </c>
      <c r="B5" s="2"/>
      <c r="C5" s="2"/>
      <c r="D5" s="2"/>
      <c r="E5" s="2"/>
    </row>
    <row r="7" spans="1:3" ht="12.75">
      <c r="A7" s="99" t="s">
        <v>324</v>
      </c>
      <c r="B7" s="86"/>
      <c r="C7" s="86"/>
    </row>
    <row r="8" spans="1:3" ht="12.75">
      <c r="A8" s="86" t="s">
        <v>210</v>
      </c>
      <c r="B8" s="86"/>
      <c r="C8" s="86"/>
    </row>
    <row r="9" spans="1:3" ht="12.75">
      <c r="A9" s="99" t="s">
        <v>211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212</v>
      </c>
      <c r="B11" s="102"/>
      <c r="C11" s="103" t="s">
        <v>213</v>
      </c>
    </row>
    <row r="12" spans="1:3" ht="12.75">
      <c r="A12" s="104" t="s">
        <v>325</v>
      </c>
      <c r="B12" s="105"/>
      <c r="C12" s="106"/>
    </row>
    <row r="13" spans="1:3" ht="18" customHeight="1">
      <c r="A13" s="107" t="s">
        <v>215</v>
      </c>
      <c r="B13" s="108"/>
      <c r="C13" s="109" t="s">
        <v>216</v>
      </c>
    </row>
    <row r="14" spans="1:3" ht="12.75">
      <c r="A14" s="107" t="s">
        <v>217</v>
      </c>
      <c r="B14" s="108"/>
      <c r="C14" s="110" t="s">
        <v>218</v>
      </c>
    </row>
    <row r="15" spans="1:3" ht="12.75">
      <c r="A15" s="111" t="s">
        <v>326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220</v>
      </c>
      <c r="B17" s="102"/>
      <c r="C17" s="106"/>
    </row>
    <row r="18" spans="1:3" ht="16.5" customHeight="1">
      <c r="A18" s="104" t="s">
        <v>221</v>
      </c>
      <c r="B18" s="105"/>
      <c r="C18" s="109" t="s">
        <v>216</v>
      </c>
    </row>
    <row r="19" spans="1:3" ht="16.5" customHeight="1">
      <c r="A19" s="113" t="s">
        <v>222</v>
      </c>
      <c r="B19" s="110"/>
      <c r="C19" s="110" t="s">
        <v>218</v>
      </c>
    </row>
    <row r="20" spans="1:3" ht="29.25" customHeight="1">
      <c r="A20" s="114" t="s">
        <v>327</v>
      </c>
      <c r="B20" s="112">
        <f>((0.25*(B15-(1.07*B19+0.12*B15*B19-0.15*B18*B19+B15-B15*B19))))</f>
        <v>0</v>
      </c>
      <c r="C20" s="103" t="s">
        <v>224</v>
      </c>
    </row>
    <row r="21" spans="1:3" ht="16.5" customHeight="1">
      <c r="A21" s="114" t="s">
        <v>328</v>
      </c>
      <c r="B21" s="112">
        <f>B15-B20</f>
        <v>0</v>
      </c>
      <c r="C21" s="103" t="s">
        <v>224</v>
      </c>
    </row>
    <row r="22" spans="1:3" ht="12.75">
      <c r="A22" s="115"/>
      <c r="C22" s="106"/>
    </row>
    <row r="23" spans="1:3" ht="12.75">
      <c r="A23" s="86" t="s">
        <v>226</v>
      </c>
      <c r="B23" s="86"/>
      <c r="C23" s="86"/>
    </row>
    <row r="24" spans="1:3" ht="12.75">
      <c r="A24" s="86" t="s">
        <v>206</v>
      </c>
      <c r="B24" s="86"/>
      <c r="C24" s="86"/>
    </row>
    <row r="25" spans="1:3" ht="12.75">
      <c r="A25" s="3" t="s">
        <v>329</v>
      </c>
      <c r="B25" s="86"/>
      <c r="C25" s="86"/>
    </row>
    <row r="26" ht="12.75">
      <c r="A26" s="3" t="s">
        <v>228</v>
      </c>
    </row>
    <row r="27" ht="12.75">
      <c r="A27" s="86" t="s">
        <v>229</v>
      </c>
    </row>
    <row r="29" spans="1:3" ht="12.75" customHeight="1">
      <c r="A29" s="116" t="s">
        <v>230</v>
      </c>
      <c r="B29" s="116"/>
      <c r="C29" s="116"/>
    </row>
    <row r="30" spans="1:3" ht="12.75" customHeight="1">
      <c r="A30" s="116" t="s">
        <v>330</v>
      </c>
      <c r="B30" s="116"/>
      <c r="C30" s="116"/>
    </row>
    <row r="31" ht="12.75">
      <c r="A31" s="3" t="s">
        <v>331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332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234</v>
      </c>
      <c r="B41" s="189"/>
      <c r="C41" s="119" t="s">
        <v>213</v>
      </c>
    </row>
    <row r="42" spans="1:3" ht="12.75">
      <c r="A42" s="120" t="s">
        <v>235</v>
      </c>
      <c r="B42" s="121"/>
      <c r="C42" s="122" t="s">
        <v>236</v>
      </c>
    </row>
    <row r="43" spans="1:3" ht="12.75">
      <c r="A43" s="123" t="s">
        <v>237</v>
      </c>
      <c r="B43" s="124">
        <v>0.18</v>
      </c>
      <c r="C43" s="125" t="s">
        <v>238</v>
      </c>
    </row>
    <row r="44" spans="1:3" ht="12.75">
      <c r="A44" s="125" t="s">
        <v>239</v>
      </c>
      <c r="B44" s="125"/>
      <c r="C44" s="125" t="s">
        <v>218</v>
      </c>
    </row>
    <row r="45" spans="1:3" ht="12.75">
      <c r="A45" s="125" t="s">
        <v>240</v>
      </c>
      <c r="B45" s="124">
        <f>B44*B43</f>
        <v>0</v>
      </c>
      <c r="C45" s="125" t="s">
        <v>241</v>
      </c>
    </row>
    <row r="46" spans="1:3" ht="12.75">
      <c r="A46" s="126" t="s">
        <v>242</v>
      </c>
      <c r="B46" s="127">
        <f>B45*B42</f>
        <v>0</v>
      </c>
      <c r="C46" s="126" t="s">
        <v>308</v>
      </c>
    </row>
    <row r="47" spans="1:3" ht="12.75">
      <c r="A47" s="100"/>
      <c r="B47" s="100"/>
      <c r="C47" s="100"/>
    </row>
    <row r="48" spans="1:3" ht="12.75">
      <c r="A48" s="128" t="s">
        <v>244</v>
      </c>
      <c r="B48" s="129">
        <f>B42-((B43*B44)*B42)</f>
        <v>0</v>
      </c>
      <c r="C48" s="192" t="s">
        <v>333</v>
      </c>
    </row>
    <row r="49" spans="1:3" ht="12.75">
      <c r="A49" s="125" t="s">
        <v>246</v>
      </c>
      <c r="B49" s="130" t="e">
        <f>1-(B48/B42)</f>
        <v>#DIV/0!</v>
      </c>
      <c r="C49" s="131" t="s">
        <v>247</v>
      </c>
    </row>
    <row r="50" spans="1:3" ht="12.75">
      <c r="A50" s="126" t="s">
        <v>248</v>
      </c>
      <c r="B50" s="127">
        <f>B42-B48</f>
        <v>0</v>
      </c>
      <c r="C50" s="100" t="s">
        <v>334</v>
      </c>
    </row>
    <row r="51" spans="1:3" ht="12.75">
      <c r="A51" s="100"/>
      <c r="B51" s="100"/>
      <c r="C51" s="100"/>
    </row>
    <row r="52" spans="1:3" ht="12.75">
      <c r="A52" s="132" t="s">
        <v>250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251</v>
      </c>
      <c r="B54" s="196"/>
      <c r="C54" s="135" t="s">
        <v>252</v>
      </c>
    </row>
    <row r="55" spans="1:3" ht="12.75">
      <c r="A55" s="100"/>
      <c r="B55" s="100"/>
      <c r="C55" s="100"/>
    </row>
    <row r="56" spans="1:3" ht="12.75">
      <c r="A56" s="100"/>
      <c r="B56" s="136" t="s">
        <v>244</v>
      </c>
      <c r="C56" s="137"/>
    </row>
    <row r="57" spans="1:3" ht="12.75">
      <c r="A57" s="138" t="s">
        <v>253</v>
      </c>
      <c r="B57" s="139"/>
      <c r="C57" s="122" t="s">
        <v>335</v>
      </c>
    </row>
    <row r="58" spans="1:3" ht="12.75">
      <c r="A58" s="140" t="s">
        <v>254</v>
      </c>
      <c r="B58" s="141">
        <f>B48</f>
        <v>0</v>
      </c>
      <c r="C58" s="142" t="s">
        <v>336</v>
      </c>
    </row>
    <row r="59" spans="1:3" ht="12.75">
      <c r="A59" s="143" t="s">
        <v>337</v>
      </c>
      <c r="B59" s="144">
        <f>IF(B57="","",B57-(B54*B58))</f>
        <v>0</v>
      </c>
      <c r="C59" s="131" t="s">
        <v>336</v>
      </c>
    </row>
    <row r="60" spans="1:3" ht="12.75">
      <c r="A60" s="86"/>
      <c r="B60" s="86"/>
      <c r="C60" s="86"/>
    </row>
    <row r="61" spans="1:3" ht="12.75">
      <c r="A61" s="86" t="s">
        <v>206</v>
      </c>
      <c r="B61" s="86"/>
      <c r="C61" s="86"/>
    </row>
    <row r="62" spans="1:3" ht="12.75">
      <c r="A62" s="146" t="s">
        <v>338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339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24</v>
      </c>
    </row>
    <row r="5" spans="1:3" ht="12.75">
      <c r="A5" s="131" t="s">
        <v>340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341</v>
      </c>
      <c r="B7" s="3"/>
      <c r="C7" s="167" t="s">
        <v>218</v>
      </c>
    </row>
    <row r="8" spans="1:3" ht="12.75">
      <c r="A8" s="125" t="s">
        <v>342</v>
      </c>
      <c r="B8" s="3"/>
      <c r="C8" s="168" t="s">
        <v>218</v>
      </c>
    </row>
    <row r="9" spans="1:3" ht="12.75">
      <c r="A9" s="126" t="s">
        <v>343</v>
      </c>
      <c r="B9" s="3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344</v>
      </c>
      <c r="B11" s="204">
        <f>(B7*B8)*B9</f>
        <v>0</v>
      </c>
      <c r="C11" s="3"/>
    </row>
    <row r="12" spans="1:3" ht="12.75">
      <c r="A12" s="205" t="s">
        <v>345</v>
      </c>
      <c r="B12" s="206">
        <f>B11*B5</f>
        <v>0</v>
      </c>
      <c r="C12" s="3"/>
    </row>
    <row r="13" spans="1:3" ht="12.75">
      <c r="A13" s="172" t="s">
        <v>346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206</v>
      </c>
      <c r="B16" s="3"/>
      <c r="C16" s="3"/>
    </row>
    <row r="18" ht="12.75">
      <c r="A18" s="174" t="s">
        <v>347</v>
      </c>
    </row>
    <row r="19" ht="12.75">
      <c r="A19" s="174" t="s">
        <v>348</v>
      </c>
    </row>
    <row r="20" ht="12.75">
      <c r="A20" s="174" t="s">
        <v>349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26</v>
      </c>
    </row>
    <row r="5" spans="1:3" ht="12.75">
      <c r="A5" s="131" t="s">
        <v>350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351</v>
      </c>
      <c r="B7" s="121"/>
      <c r="C7" s="167" t="s">
        <v>218</v>
      </c>
    </row>
    <row r="8" spans="1:3" ht="12.75">
      <c r="A8" s="125" t="s">
        <v>352</v>
      </c>
      <c r="B8" s="121"/>
      <c r="C8" s="168" t="s">
        <v>218</v>
      </c>
    </row>
    <row r="9" spans="1:3" ht="12.75">
      <c r="A9" s="126" t="s">
        <v>353</v>
      </c>
      <c r="B9" s="121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354</v>
      </c>
      <c r="B11" s="208">
        <f>B7*B8*B9</f>
        <v>0</v>
      </c>
      <c r="C11" s="3"/>
    </row>
    <row r="12" spans="1:3" ht="12.75">
      <c r="A12" s="205" t="s">
        <v>355</v>
      </c>
      <c r="B12" s="209">
        <f>B5*B11</f>
        <v>0</v>
      </c>
      <c r="C12" s="3"/>
    </row>
    <row r="13" spans="1:3" ht="12.75">
      <c r="A13" s="172" t="s">
        <v>356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357</v>
      </c>
      <c r="B15" s="3"/>
      <c r="C15" s="3"/>
    </row>
    <row r="16" spans="1:3" ht="12.75">
      <c r="A16" s="207" t="s">
        <v>206</v>
      </c>
      <c r="B16" s="3"/>
      <c r="C16" s="3"/>
    </row>
    <row r="17" spans="1:3" ht="12.75">
      <c r="A17" s="3"/>
      <c r="B17" s="3"/>
      <c r="C17" s="3"/>
    </row>
    <row r="18" ht="12.75">
      <c r="A18" s="174" t="s">
        <v>358</v>
      </c>
    </row>
    <row r="19" ht="12.75">
      <c r="A19" s="174" t="s">
        <v>359</v>
      </c>
    </row>
    <row r="20" ht="12.75">
      <c r="A20" s="174" t="s">
        <v>360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361</v>
      </c>
    </row>
    <row r="5" spans="1:3" ht="12.75">
      <c r="A5" s="162" t="s">
        <v>362</v>
      </c>
      <c r="B5" s="162"/>
      <c r="C5" s="3"/>
    </row>
    <row r="6" spans="1:3" ht="12.75">
      <c r="A6" s="165" t="s">
        <v>278</v>
      </c>
      <c r="B6" s="166"/>
      <c r="C6" s="3"/>
    </row>
    <row r="7" spans="1:3" ht="12.75">
      <c r="A7" s="125" t="s">
        <v>363</v>
      </c>
      <c r="B7" s="125"/>
      <c r="C7" s="168" t="s">
        <v>218</v>
      </c>
    </row>
    <row r="8" spans="1:3" ht="12.75">
      <c r="A8" s="126" t="s">
        <v>364</v>
      </c>
      <c r="B8" s="126"/>
      <c r="C8" s="203" t="s">
        <v>218</v>
      </c>
    </row>
    <row r="9" spans="1:3" ht="12.75">
      <c r="A9" s="165" t="s">
        <v>281</v>
      </c>
      <c r="B9" s="166"/>
      <c r="C9" s="3"/>
    </row>
    <row r="10" spans="1:3" ht="12.75">
      <c r="A10" s="211" t="s">
        <v>365</v>
      </c>
      <c r="B10" s="212">
        <f>B7*B8</f>
        <v>0</v>
      </c>
      <c r="C10" s="3"/>
    </row>
    <row r="11" spans="1:3" ht="12.75">
      <c r="A11" s="172" t="s">
        <v>366</v>
      </c>
      <c r="B11" s="190">
        <f>B5-(B10*B5)</f>
        <v>0</v>
      </c>
      <c r="C11" s="3"/>
    </row>
    <row r="13" ht="12.75">
      <c r="A13" s="213" t="s">
        <v>367</v>
      </c>
    </row>
    <row r="14" ht="12.75">
      <c r="A14" s="1" t="s">
        <v>368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140281</v>
      </c>
      <c r="C12" s="31">
        <v>140599</v>
      </c>
      <c r="D12" s="31">
        <v>280880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117447</v>
      </c>
      <c r="C13" s="31">
        <v>117233</v>
      </c>
      <c r="D13" s="31">
        <v>234680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121345</v>
      </c>
      <c r="C14" s="31">
        <v>122260</v>
      </c>
      <c r="D14" s="31">
        <v>243605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118986</v>
      </c>
      <c r="C15" s="31">
        <v>121584</v>
      </c>
      <c r="D15" s="31">
        <v>240570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106543</v>
      </c>
      <c r="C16" s="31">
        <v>109647</v>
      </c>
      <c r="D16" s="31">
        <v>216190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91819</v>
      </c>
      <c r="C17" s="31">
        <v>93934</v>
      </c>
      <c r="D17" s="31">
        <v>185753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79375</v>
      </c>
      <c r="C18" s="31">
        <v>80390</v>
      </c>
      <c r="D18" s="31">
        <v>159765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65052</v>
      </c>
      <c r="C19" s="31">
        <v>67515</v>
      </c>
      <c r="D19" s="31">
        <v>132567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49345</v>
      </c>
      <c r="C20" s="31">
        <v>54271</v>
      </c>
      <c r="D20" s="31">
        <v>103616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37963</v>
      </c>
      <c r="C21" s="31">
        <v>44137</v>
      </c>
      <c r="D21" s="31">
        <v>82100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28147</v>
      </c>
      <c r="C22" s="31">
        <v>33158</v>
      </c>
      <c r="D22" s="31">
        <v>61305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21756</v>
      </c>
      <c r="C23" s="31">
        <v>25820</v>
      </c>
      <c r="D23" s="31">
        <v>47576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16126</v>
      </c>
      <c r="C24" s="31">
        <v>19536</v>
      </c>
      <c r="D24" s="31">
        <v>35662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33552</v>
      </c>
      <c r="C25" s="31">
        <v>45940</v>
      </c>
      <c r="D25" s="31">
        <v>79492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1027737</v>
      </c>
      <c r="C26" s="33">
        <f>SUM(C12:C25)</f>
        <v>1076024</v>
      </c>
      <c r="D26" s="31">
        <v>2103761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527341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60.036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29.6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41.5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107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112</v>
      </c>
      <c r="F67" s="53"/>
      <c r="G67" s="53"/>
    </row>
    <row r="68" spans="1:7" ht="12.75">
      <c r="A68" s="12" t="s">
        <v>113</v>
      </c>
      <c r="F68" s="72"/>
      <c r="G68" s="72"/>
    </row>
    <row r="69" spans="1:7" ht="12.75">
      <c r="A69" s="12" t="s">
        <v>114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115</v>
      </c>
    </row>
    <row r="5" spans="1:4" s="76" customFormat="1" ht="12.75" customHeight="1">
      <c r="A5" s="74" t="s">
        <v>116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117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118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119</v>
      </c>
      <c r="B12" s="80" t="s">
        <v>120</v>
      </c>
      <c r="C12" s="81" t="s">
        <v>121</v>
      </c>
      <c r="D12" s="48"/>
      <c r="E12" s="49"/>
      <c r="F12" s="48"/>
      <c r="G12" s="49"/>
    </row>
    <row r="13" spans="1:7" s="76" customFormat="1" ht="12.75">
      <c r="A13" s="55" t="s">
        <v>122</v>
      </c>
      <c r="B13" s="80" t="s">
        <v>123</v>
      </c>
      <c r="C13" s="81" t="s">
        <v>121</v>
      </c>
      <c r="D13" s="48"/>
      <c r="E13" s="49"/>
      <c r="F13" s="48"/>
      <c r="G13" s="49"/>
    </row>
    <row r="14" spans="1:7" s="76" customFormat="1" ht="12.75">
      <c r="A14" s="55" t="s">
        <v>124</v>
      </c>
      <c r="B14" s="80" t="s">
        <v>125</v>
      </c>
      <c r="C14" s="81" t="s">
        <v>121</v>
      </c>
      <c r="D14" s="48"/>
      <c r="E14" s="49"/>
      <c r="F14" s="48"/>
      <c r="G14" s="49"/>
    </row>
    <row r="15" spans="1:13" s="76" customFormat="1" ht="12.75">
      <c r="A15" s="55" t="s">
        <v>126</v>
      </c>
      <c r="B15" s="80" t="s">
        <v>127</v>
      </c>
      <c r="C15" s="81" t="s">
        <v>121</v>
      </c>
      <c r="D15" s="48"/>
      <c r="E15" s="49"/>
      <c r="F15" s="48"/>
      <c r="G15" s="49"/>
      <c r="M15" s="75"/>
    </row>
    <row r="16" spans="1:13" s="76" customFormat="1" ht="12.75">
      <c r="A16" s="55" t="s">
        <v>128</v>
      </c>
      <c r="B16" s="80" t="s">
        <v>129</v>
      </c>
      <c r="C16" s="81" t="s">
        <v>121</v>
      </c>
      <c r="D16" s="48"/>
      <c r="E16" s="49"/>
      <c r="F16" s="48"/>
      <c r="G16" s="49"/>
      <c r="M16" s="82"/>
    </row>
    <row r="17" spans="1:13" s="76" customFormat="1" ht="12.75">
      <c r="A17" s="55" t="s">
        <v>130</v>
      </c>
      <c r="B17" s="80" t="s">
        <v>131</v>
      </c>
      <c r="C17" s="81" t="s">
        <v>121</v>
      </c>
      <c r="D17" s="48"/>
      <c r="E17" s="49"/>
      <c r="F17" s="48"/>
      <c r="G17" s="49"/>
      <c r="M17" s="75"/>
    </row>
    <row r="18" spans="1:13" s="76" customFormat="1" ht="12.75">
      <c r="A18" s="55" t="s">
        <v>132</v>
      </c>
      <c r="B18" s="80" t="s">
        <v>133</v>
      </c>
      <c r="C18" s="81" t="s">
        <v>121</v>
      </c>
      <c r="D18" s="48"/>
      <c r="E18" s="49"/>
      <c r="F18" s="48"/>
      <c r="G18" s="49"/>
      <c r="M18" s="75"/>
    </row>
    <row r="19" spans="1:13" s="76" customFormat="1" ht="12.75">
      <c r="A19" s="55" t="s">
        <v>134</v>
      </c>
      <c r="B19" s="80" t="s">
        <v>135</v>
      </c>
      <c r="C19" s="81" t="s">
        <v>121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136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137</v>
      </c>
      <c r="B22" s="80" t="s">
        <v>138</v>
      </c>
      <c r="C22" s="81" t="s">
        <v>94</v>
      </c>
      <c r="D22" s="48"/>
      <c r="E22" s="49"/>
      <c r="F22" s="48"/>
      <c r="G22" s="49"/>
    </row>
    <row r="23" spans="1:7" s="76" customFormat="1" ht="12.75">
      <c r="A23" s="55" t="s">
        <v>139</v>
      </c>
      <c r="B23" s="80" t="s">
        <v>140</v>
      </c>
      <c r="C23" s="81" t="s">
        <v>94</v>
      </c>
      <c r="D23" s="48"/>
      <c r="E23" s="49"/>
      <c r="F23" s="48"/>
      <c r="G23" s="49"/>
    </row>
    <row r="24" spans="1:7" s="76" customFormat="1" ht="12.75">
      <c r="A24" s="55" t="s">
        <v>141</v>
      </c>
      <c r="B24" s="80" t="s">
        <v>142</v>
      </c>
      <c r="C24" s="81" t="s">
        <v>94</v>
      </c>
      <c r="D24" s="48"/>
      <c r="E24" s="49"/>
      <c r="F24" s="48"/>
      <c r="G24" s="49"/>
    </row>
    <row r="25" spans="1:7" s="76" customFormat="1" ht="12.75">
      <c r="A25" s="55" t="s">
        <v>143</v>
      </c>
      <c r="B25" s="80" t="s">
        <v>144</v>
      </c>
      <c r="C25" s="81" t="s">
        <v>94</v>
      </c>
      <c r="D25" s="48"/>
      <c r="E25" s="49"/>
      <c r="F25" s="48"/>
      <c r="G25" s="49"/>
    </row>
    <row r="26" spans="1:7" s="76" customFormat="1" ht="12.75">
      <c r="A26" s="55" t="s">
        <v>145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146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147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148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149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150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151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152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153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154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155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156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157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158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159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160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161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162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163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164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165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166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167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168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169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170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113</v>
      </c>
    </row>
    <row r="55" s="3" customFormat="1" ht="12.75">
      <c r="A55" s="3" t="s">
        <v>171</v>
      </c>
    </row>
    <row r="56" s="3" customFormat="1" ht="12.75">
      <c r="A56" s="3" t="s">
        <v>114</v>
      </c>
    </row>
    <row r="57" s="3" customFormat="1" ht="12.75">
      <c r="A57" s="3" t="s">
        <v>172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174</v>
      </c>
      <c r="B6" s="91" t="s">
        <v>175</v>
      </c>
      <c r="C6" s="91" t="s">
        <v>176</v>
      </c>
      <c r="D6" s="91" t="s">
        <v>177</v>
      </c>
      <c r="E6" s="92" t="s">
        <v>178</v>
      </c>
    </row>
    <row r="7" spans="1:5" ht="12.75">
      <c r="A7" s="93" t="s">
        <v>179</v>
      </c>
      <c r="B7" s="93"/>
      <c r="C7" s="93"/>
      <c r="D7" s="93"/>
      <c r="E7" s="94"/>
    </row>
    <row r="8" spans="1:5" ht="12.75">
      <c r="A8" s="93" t="s">
        <v>180</v>
      </c>
      <c r="B8" s="93"/>
      <c r="C8" s="93"/>
      <c r="D8" s="93"/>
      <c r="E8" s="94"/>
    </row>
    <row r="9" spans="1:5" ht="12.75">
      <c r="A9" s="93" t="s">
        <v>181</v>
      </c>
      <c r="B9" s="93"/>
      <c r="C9" s="93"/>
      <c r="D9" s="93"/>
      <c r="E9" s="94"/>
    </row>
    <row r="10" spans="1:5" ht="12.75">
      <c r="A10" s="93" t="s">
        <v>182</v>
      </c>
      <c r="B10" s="93"/>
      <c r="C10" s="93"/>
      <c r="D10" s="93"/>
      <c r="E10" s="94"/>
    </row>
    <row r="11" spans="1:5" ht="12.75">
      <c r="A11" s="93" t="s">
        <v>183</v>
      </c>
      <c r="B11" s="93"/>
      <c r="C11" s="93"/>
      <c r="D11" s="93"/>
      <c r="E11" s="94"/>
    </row>
    <row r="12" spans="1:5" ht="12.75">
      <c r="A12" s="93" t="s">
        <v>184</v>
      </c>
      <c r="B12" s="93"/>
      <c r="C12" s="93"/>
      <c r="D12" s="93"/>
      <c r="E12" s="94"/>
    </row>
    <row r="13" spans="1:5" ht="12.75">
      <c r="A13" s="93" t="s">
        <v>185</v>
      </c>
      <c r="B13" s="93"/>
      <c r="C13" s="93"/>
      <c r="D13" s="93"/>
      <c r="E13" s="94"/>
    </row>
    <row r="14" spans="1:5" ht="12.75">
      <c r="A14" s="86" t="s">
        <v>186</v>
      </c>
      <c r="B14" s="93"/>
      <c r="C14" s="93"/>
      <c r="D14" s="93"/>
      <c r="E14" s="94"/>
    </row>
    <row r="15" spans="1:5" ht="12.75">
      <c r="A15" s="93" t="s">
        <v>187</v>
      </c>
      <c r="B15" s="93"/>
      <c r="C15" s="93"/>
      <c r="D15" s="93"/>
      <c r="E15" s="94"/>
    </row>
    <row r="16" spans="1:5" ht="12.75">
      <c r="A16" s="93" t="s">
        <v>188</v>
      </c>
      <c r="B16" s="93"/>
      <c r="C16" s="93"/>
      <c r="D16" s="93"/>
      <c r="E16" s="94"/>
    </row>
    <row r="17" spans="1:5" ht="12.75">
      <c r="A17" s="93" t="s">
        <v>189</v>
      </c>
      <c r="B17" s="93"/>
      <c r="C17" s="93"/>
      <c r="D17" s="93"/>
      <c r="E17" s="94"/>
    </row>
    <row r="18" spans="1:5" ht="12.75">
      <c r="A18" s="93" t="s">
        <v>190</v>
      </c>
      <c r="B18" s="93"/>
      <c r="C18" s="93"/>
      <c r="D18" s="93"/>
      <c r="E18" s="94"/>
    </row>
    <row r="19" spans="1:5" ht="12.75">
      <c r="A19" s="93" t="s">
        <v>191</v>
      </c>
      <c r="B19" s="93"/>
      <c r="C19" s="93"/>
      <c r="D19" s="93"/>
      <c r="E19" s="94"/>
    </row>
    <row r="20" spans="1:5" ht="12.75">
      <c r="A20" s="93" t="s">
        <v>192</v>
      </c>
      <c r="B20" s="93"/>
      <c r="C20" s="93"/>
      <c r="D20" s="93"/>
      <c r="E20" s="94"/>
    </row>
    <row r="21" spans="1:5" ht="12.75">
      <c r="A21" s="93" t="s">
        <v>193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194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12</v>
      </c>
    </row>
    <row r="6" spans="1:5" ht="12.75">
      <c r="A6" s="91" t="s">
        <v>195</v>
      </c>
      <c r="B6" s="91" t="s">
        <v>196</v>
      </c>
      <c r="C6" s="91" t="s">
        <v>197</v>
      </c>
      <c r="D6" s="91" t="s">
        <v>198</v>
      </c>
      <c r="E6" s="91" t="s">
        <v>199</v>
      </c>
    </row>
    <row r="7" spans="1:5" ht="12.75">
      <c r="A7" s="93" t="s">
        <v>200</v>
      </c>
      <c r="B7" s="93"/>
      <c r="C7" s="93"/>
      <c r="D7" s="93"/>
      <c r="E7" s="93"/>
    </row>
    <row r="8" spans="1:5" ht="12.75">
      <c r="A8" s="93" t="s">
        <v>201</v>
      </c>
      <c r="B8" s="93"/>
      <c r="C8" s="93"/>
      <c r="D8" s="93"/>
      <c r="E8" s="93"/>
    </row>
    <row r="9" spans="1:5" ht="12.75">
      <c r="A9" s="98" t="s">
        <v>202</v>
      </c>
      <c r="B9" s="93"/>
      <c r="C9" s="93"/>
      <c r="D9" s="93"/>
      <c r="E9" s="93"/>
    </row>
    <row r="10" spans="1:5" ht="12.75">
      <c r="A10" s="93" t="s">
        <v>203</v>
      </c>
      <c r="B10" s="93"/>
      <c r="C10" s="93"/>
      <c r="D10" s="93"/>
      <c r="E10" s="93"/>
    </row>
    <row r="11" spans="1:5" ht="12.75">
      <c r="A11" s="93" t="s">
        <v>204</v>
      </c>
      <c r="B11" s="93"/>
      <c r="C11" s="93"/>
      <c r="D11" s="93"/>
      <c r="E11" s="93"/>
    </row>
    <row r="12" spans="1:5" ht="12.75">
      <c r="A12" s="93" t="s">
        <v>205</v>
      </c>
      <c r="B12" s="93"/>
      <c r="C12" s="93"/>
      <c r="D12" s="93"/>
      <c r="E12" s="93"/>
    </row>
    <row r="14" ht="12.75">
      <c r="A14" s="98" t="s">
        <v>206</v>
      </c>
    </row>
    <row r="15" ht="12.75">
      <c r="A15" s="98" t="s">
        <v>207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208</v>
      </c>
    </row>
    <row r="5" spans="1:3" ht="12.75">
      <c r="A5" s="99" t="s">
        <v>209</v>
      </c>
      <c r="B5" s="86"/>
      <c r="C5" s="86"/>
    </row>
    <row r="6" spans="1:3" ht="12.75">
      <c r="A6" s="86" t="s">
        <v>210</v>
      </c>
      <c r="B6" s="86"/>
      <c r="C6" s="86"/>
    </row>
    <row r="7" spans="1:3" ht="12.75">
      <c r="A7" s="99" t="s">
        <v>211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212</v>
      </c>
      <c r="B9" s="102"/>
      <c r="C9" s="103" t="s">
        <v>213</v>
      </c>
    </row>
    <row r="10" spans="1:3" ht="12.75">
      <c r="A10" s="104" t="s">
        <v>214</v>
      </c>
      <c r="B10" s="105"/>
      <c r="C10" s="106"/>
    </row>
    <row r="11" spans="1:3" ht="12.75">
      <c r="A11" s="107" t="s">
        <v>215</v>
      </c>
      <c r="B11" s="108"/>
      <c r="C11" s="109" t="s">
        <v>216</v>
      </c>
    </row>
    <row r="12" spans="1:3" ht="12.75">
      <c r="A12" s="107" t="s">
        <v>217</v>
      </c>
      <c r="B12" s="108"/>
      <c r="C12" s="110" t="s">
        <v>218</v>
      </c>
    </row>
    <row r="13" spans="1:3" ht="12.75">
      <c r="A13" s="111" t="s">
        <v>219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220</v>
      </c>
      <c r="B16" s="102"/>
      <c r="C16" s="106"/>
    </row>
    <row r="17" spans="1:3" ht="12.75">
      <c r="A17" s="104" t="s">
        <v>221</v>
      </c>
      <c r="B17" s="105"/>
      <c r="C17" s="109" t="s">
        <v>216</v>
      </c>
    </row>
    <row r="18" spans="1:3" ht="12.75">
      <c r="A18" s="113" t="s">
        <v>222</v>
      </c>
      <c r="B18" s="110"/>
      <c r="C18" s="110" t="s">
        <v>218</v>
      </c>
    </row>
    <row r="19" spans="1:3" ht="12.75">
      <c r="A19" s="114" t="s">
        <v>223</v>
      </c>
      <c r="B19" s="112">
        <f>((0.25*(B13-(1.07*B18+0.12*B13*B18-0.15*B17*B18+B13-B13*B18))))</f>
        <v>0</v>
      </c>
      <c r="C19" s="103" t="s">
        <v>224</v>
      </c>
    </row>
    <row r="20" spans="1:3" ht="12.75">
      <c r="A20" s="114" t="s">
        <v>225</v>
      </c>
      <c r="B20" s="112">
        <f>B13-B19</f>
        <v>0</v>
      </c>
      <c r="C20" s="103" t="s">
        <v>224</v>
      </c>
    </row>
    <row r="21" spans="1:3" ht="12.75">
      <c r="A21" s="115"/>
      <c r="B21" s="3"/>
      <c r="C21" s="106"/>
    </row>
    <row r="22" spans="1:3" ht="12.75">
      <c r="A22" s="86" t="s">
        <v>226</v>
      </c>
      <c r="B22" s="86"/>
      <c r="C22" s="86"/>
    </row>
    <row r="23" spans="1:3" ht="12.75">
      <c r="A23" s="86" t="s">
        <v>206</v>
      </c>
      <c r="B23" s="86"/>
      <c r="C23" s="86"/>
    </row>
    <row r="24" spans="1:3" ht="12.75">
      <c r="A24" s="3" t="s">
        <v>227</v>
      </c>
      <c r="B24" s="86"/>
      <c r="C24" s="86"/>
    </row>
    <row r="25" ht="12.75">
      <c r="A25" s="3" t="s">
        <v>228</v>
      </c>
    </row>
    <row r="26" ht="12.75">
      <c r="A26" s="86" t="s">
        <v>229</v>
      </c>
    </row>
    <row r="27" ht="12.75">
      <c r="A27" s="86"/>
    </row>
    <row r="28" spans="1:3" ht="12.75" customHeight="1">
      <c r="A28" s="116" t="s">
        <v>230</v>
      </c>
      <c r="B28" s="116"/>
      <c r="C28" s="116"/>
    </row>
    <row r="29" spans="1:3" ht="12.75" customHeight="1">
      <c r="A29" s="116" t="s">
        <v>231</v>
      </c>
      <c r="B29" s="116"/>
      <c r="C29" s="116"/>
    </row>
    <row r="30" spans="1:3" ht="12.75">
      <c r="A30" s="3" t="s">
        <v>232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233</v>
      </c>
    </row>
    <row r="39" spans="1:3" ht="12.75">
      <c r="A39" s="117" t="s">
        <v>234</v>
      </c>
      <c r="B39" s="118"/>
      <c r="C39" s="119" t="s">
        <v>213</v>
      </c>
    </row>
    <row r="40" spans="1:3" ht="12.75">
      <c r="A40" s="120" t="s">
        <v>235</v>
      </c>
      <c r="B40" s="121"/>
      <c r="C40" s="122" t="s">
        <v>236</v>
      </c>
    </row>
    <row r="41" spans="1:3" ht="12.75">
      <c r="A41" s="123" t="s">
        <v>237</v>
      </c>
      <c r="B41" s="124">
        <v>0.18</v>
      </c>
      <c r="C41" s="125" t="s">
        <v>238</v>
      </c>
    </row>
    <row r="42" spans="1:3" ht="12.75">
      <c r="A42" s="125" t="s">
        <v>239</v>
      </c>
      <c r="B42" s="125"/>
      <c r="C42" s="125" t="s">
        <v>218</v>
      </c>
    </row>
    <row r="43" spans="1:3" ht="12.75">
      <c r="A43" s="125" t="s">
        <v>240</v>
      </c>
      <c r="B43" s="124">
        <f>B42*B41</f>
        <v>0</v>
      </c>
      <c r="C43" s="125" t="s">
        <v>241</v>
      </c>
    </row>
    <row r="44" spans="1:3" ht="12.75">
      <c r="A44" s="126" t="s">
        <v>242</v>
      </c>
      <c r="B44" s="127">
        <f>B43*B40</f>
        <v>0</v>
      </c>
      <c r="C44" s="126" t="s">
        <v>243</v>
      </c>
    </row>
    <row r="45" spans="1:3" ht="12.75">
      <c r="A45" s="100"/>
      <c r="B45" s="100"/>
      <c r="C45" s="100"/>
    </row>
    <row r="46" spans="1:3" ht="12.75">
      <c r="A46" s="128" t="s">
        <v>244</v>
      </c>
      <c r="B46" s="129">
        <f>B40-((B41*B42)*B40)</f>
        <v>0</v>
      </c>
      <c r="C46" s="100" t="s">
        <v>245</v>
      </c>
    </row>
    <row r="47" spans="1:3" ht="12.75">
      <c r="A47" s="125" t="s">
        <v>246</v>
      </c>
      <c r="B47" s="130" t="e">
        <f>1-(B46/B40)</f>
        <v>#DIV/0!</v>
      </c>
      <c r="C47" s="131" t="s">
        <v>247</v>
      </c>
    </row>
    <row r="48" spans="1:3" ht="12.75">
      <c r="A48" s="126" t="s">
        <v>248</v>
      </c>
      <c r="B48" s="127">
        <f>B40-B46</f>
        <v>0</v>
      </c>
      <c r="C48" s="100" t="s">
        <v>249</v>
      </c>
    </row>
    <row r="49" spans="1:3" ht="12.75">
      <c r="A49" s="100"/>
      <c r="B49" s="100"/>
      <c r="C49" s="100"/>
    </row>
    <row r="50" spans="1:3" ht="12.75">
      <c r="A50" s="132" t="s">
        <v>250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251</v>
      </c>
      <c r="B52" s="134">
        <v>0.1</v>
      </c>
      <c r="C52" s="135" t="s">
        <v>252</v>
      </c>
    </row>
    <row r="53" spans="1:3" ht="12.75">
      <c r="A53" s="100"/>
      <c r="B53" s="100"/>
      <c r="C53" s="100"/>
    </row>
    <row r="54" spans="1:3" ht="12.75">
      <c r="A54" s="100"/>
      <c r="B54" s="136" t="s">
        <v>244</v>
      </c>
      <c r="C54" s="137"/>
    </row>
    <row r="55" spans="1:3" ht="12.75">
      <c r="A55" s="138" t="s">
        <v>253</v>
      </c>
      <c r="B55" s="139"/>
      <c r="C55" s="122" t="s">
        <v>236</v>
      </c>
    </row>
    <row r="56" spans="1:3" ht="12.75">
      <c r="A56" s="140" t="s">
        <v>254</v>
      </c>
      <c r="B56" s="141">
        <f>B46</f>
        <v>0</v>
      </c>
      <c r="C56" s="142" t="s">
        <v>255</v>
      </c>
    </row>
    <row r="57" spans="1:3" ht="12.75">
      <c r="A57" s="143" t="s">
        <v>256</v>
      </c>
      <c r="B57" s="144">
        <f>IF(B55="","",B55-(B52*B56))</f>
        <v>0</v>
      </c>
      <c r="C57" s="145" t="s">
        <v>257</v>
      </c>
    </row>
    <row r="58" spans="1:3" ht="12.75">
      <c r="A58" s="86"/>
      <c r="B58" s="86"/>
      <c r="C58" s="86"/>
    </row>
    <row r="59" spans="1:3" ht="12.75">
      <c r="A59" s="86" t="s">
        <v>206</v>
      </c>
      <c r="B59" s="86"/>
      <c r="C59" s="86"/>
    </row>
    <row r="60" ht="12.75">
      <c r="A60" s="146" t="s">
        <v>258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pans="1:3" s="2" customFormat="1" ht="12.75">
      <c r="A3" s="87" t="s">
        <v>259</v>
      </c>
      <c r="B3" s="88"/>
      <c r="C3" s="147"/>
    </row>
    <row r="5" ht="12.75">
      <c r="A5" s="3" t="s">
        <v>260</v>
      </c>
    </row>
    <row r="6" ht="12.75">
      <c r="A6" s="3" t="s">
        <v>261</v>
      </c>
    </row>
    <row r="9" spans="1:7" ht="12.75">
      <c r="A9" s="148" t="s">
        <v>262</v>
      </c>
      <c r="B9" s="149"/>
      <c r="E9" s="150" t="s">
        <v>263</v>
      </c>
      <c r="F9" s="149"/>
      <c r="G9" s="151" t="s">
        <v>218</v>
      </c>
    </row>
    <row r="10" spans="1:7" ht="12.75">
      <c r="A10" s="152"/>
      <c r="B10" s="153"/>
      <c r="E10" s="152" t="s">
        <v>264</v>
      </c>
      <c r="F10" s="154">
        <f>0.86+(7*F9)</f>
        <v>0.86</v>
      </c>
      <c r="G10" s="155"/>
    </row>
    <row r="11" spans="1:7" ht="12.75">
      <c r="A11" s="152" t="s">
        <v>265</v>
      </c>
      <c r="B11" s="156" t="e">
        <f>(B9-0.86)/B9</f>
        <v>#DIV/0!</v>
      </c>
      <c r="C11" s="157"/>
      <c r="E11" s="152" t="s">
        <v>266</v>
      </c>
      <c r="F11" s="156">
        <f>(F10-F13)/F10</f>
        <v>0</v>
      </c>
      <c r="G11" s="158"/>
    </row>
    <row r="12" spans="1:7" ht="12.75">
      <c r="A12" s="152" t="s">
        <v>267</v>
      </c>
      <c r="B12" s="154">
        <f>B9-B13</f>
        <v>-0.86</v>
      </c>
      <c r="C12" s="158"/>
      <c r="E12" s="152" t="s">
        <v>268</v>
      </c>
      <c r="F12" s="154">
        <f>F10*F11</f>
        <v>0</v>
      </c>
      <c r="G12" s="159"/>
    </row>
    <row r="13" spans="1:7" ht="12.75">
      <c r="A13" s="65" t="s">
        <v>269</v>
      </c>
      <c r="B13" s="160">
        <v>0.86</v>
      </c>
      <c r="C13" s="157" t="s">
        <v>270</v>
      </c>
      <c r="E13" s="65" t="s">
        <v>269</v>
      </c>
      <c r="F13" s="160">
        <v>0.86</v>
      </c>
      <c r="G13" s="157" t="s">
        <v>270</v>
      </c>
    </row>
    <row r="15" ht="12.75">
      <c r="A15" s="86" t="s">
        <v>206</v>
      </c>
    </row>
    <row r="16" ht="12.75">
      <c r="E16" s="1"/>
    </row>
    <row r="17" spans="1:7" ht="12.75" customHeight="1">
      <c r="A17" s="3" t="s">
        <v>271</v>
      </c>
      <c r="E17" s="116" t="s">
        <v>272</v>
      </c>
      <c r="F17" s="116"/>
      <c r="G17" s="116"/>
    </row>
    <row r="18" spans="1:7" ht="12.75" customHeight="1">
      <c r="A18" s="3" t="s">
        <v>273</v>
      </c>
      <c r="E18" s="161" t="s">
        <v>274</v>
      </c>
      <c r="F18" s="161"/>
      <c r="G18" s="161"/>
    </row>
    <row r="19" spans="5:7" ht="12.75" customHeight="1">
      <c r="E19" s="161" t="s">
        <v>275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18</v>
      </c>
    </row>
    <row r="5" spans="1:4" ht="12.75">
      <c r="A5" s="162" t="s">
        <v>276</v>
      </c>
      <c r="B5" s="162"/>
      <c r="C5" s="3"/>
      <c r="D5" s="3"/>
    </row>
    <row r="6" spans="1:4" ht="12.75">
      <c r="A6" s="163" t="s">
        <v>277</v>
      </c>
      <c r="B6" s="164"/>
      <c r="C6" s="3"/>
      <c r="D6" s="3"/>
    </row>
    <row r="7" spans="1:4" ht="12.75">
      <c r="A7" s="165" t="s">
        <v>278</v>
      </c>
      <c r="B7" s="166"/>
      <c r="C7" s="3"/>
      <c r="D7" s="3"/>
    </row>
    <row r="8" spans="1:4" ht="12.75">
      <c r="A8" s="121" t="s">
        <v>279</v>
      </c>
      <c r="B8" s="121"/>
      <c r="C8" s="167" t="s">
        <v>218</v>
      </c>
      <c r="D8" s="3"/>
    </row>
    <row r="9" spans="1:4" ht="12.75">
      <c r="A9" s="125" t="s">
        <v>280</v>
      </c>
      <c r="B9" s="125"/>
      <c r="C9" s="168" t="s">
        <v>218</v>
      </c>
      <c r="D9" s="3"/>
    </row>
    <row r="10" spans="1:4" ht="12.75">
      <c r="A10" s="165" t="s">
        <v>281</v>
      </c>
      <c r="B10" s="166"/>
      <c r="C10" s="3"/>
      <c r="D10" s="3"/>
    </row>
    <row r="11" spans="1:4" ht="12.75">
      <c r="A11" s="167" t="s">
        <v>282</v>
      </c>
      <c r="B11" s="169">
        <f>B8*B9</f>
        <v>0</v>
      </c>
      <c r="C11" s="170"/>
      <c r="D11" s="3"/>
    </row>
    <row r="12" spans="1:4" ht="12.75">
      <c r="A12" s="167" t="s">
        <v>283</v>
      </c>
      <c r="B12" s="171">
        <f>B6-(B11*B6)</f>
        <v>0</v>
      </c>
      <c r="C12" s="3"/>
      <c r="D12" s="3"/>
    </row>
    <row r="13" spans="1:4" ht="12.75">
      <c r="A13" s="172" t="s">
        <v>284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285</v>
      </c>
      <c r="B15" s="3"/>
      <c r="C15" s="3"/>
      <c r="D15" s="3"/>
    </row>
    <row r="17" ht="12.75">
      <c r="A17" s="174" t="s">
        <v>286</v>
      </c>
    </row>
    <row r="18" ht="12.75">
      <c r="A18" s="161" t="s">
        <v>287</v>
      </c>
    </row>
    <row r="19" ht="12.75">
      <c r="A19" s="161" t="s">
        <v>288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289</v>
      </c>
      <c r="B5" s="86"/>
      <c r="C5" s="86"/>
      <c r="D5" s="86"/>
      <c r="E5" s="86"/>
    </row>
    <row r="6" spans="1:5" ht="12.75" customHeight="1">
      <c r="A6" s="86" t="s">
        <v>210</v>
      </c>
      <c r="B6" s="86"/>
      <c r="C6" s="86"/>
      <c r="D6" s="86"/>
      <c r="E6" s="86"/>
    </row>
    <row r="7" spans="1:5" ht="12.75" customHeight="1">
      <c r="A7" s="99" t="s">
        <v>211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212</v>
      </c>
      <c r="B9" s="176"/>
      <c r="C9" s="177" t="s">
        <v>213</v>
      </c>
      <c r="D9" s="86"/>
      <c r="E9" s="86"/>
    </row>
    <row r="10" spans="1:5" ht="12.75" customHeight="1">
      <c r="A10" s="178" t="s">
        <v>290</v>
      </c>
      <c r="B10" s="178"/>
      <c r="C10" s="106"/>
      <c r="D10" s="86"/>
      <c r="E10" s="86"/>
    </row>
    <row r="11" spans="1:5" ht="12.75" customHeight="1">
      <c r="A11" s="178" t="s">
        <v>215</v>
      </c>
      <c r="B11" s="178"/>
      <c r="C11" s="109" t="s">
        <v>216</v>
      </c>
      <c r="D11" s="86"/>
      <c r="E11" s="86"/>
    </row>
    <row r="12" spans="1:5" ht="12.75" customHeight="1">
      <c r="A12" s="178" t="s">
        <v>217</v>
      </c>
      <c r="B12" s="178"/>
      <c r="C12" s="110" t="s">
        <v>218</v>
      </c>
      <c r="D12" s="86"/>
      <c r="E12" s="86"/>
    </row>
    <row r="13" spans="1:5" ht="12.75">
      <c r="A13" s="179" t="s">
        <v>291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292</v>
      </c>
      <c r="B15" s="183">
        <v>0.9</v>
      </c>
      <c r="C15" s="177" t="s">
        <v>293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220</v>
      </c>
      <c r="B17" s="185"/>
      <c r="C17" s="106"/>
      <c r="D17" s="86"/>
      <c r="E17" s="86"/>
    </row>
    <row r="18" spans="1:5" ht="12.75" customHeight="1">
      <c r="A18" s="103" t="s">
        <v>221</v>
      </c>
      <c r="B18" s="103"/>
      <c r="C18" s="109" t="s">
        <v>216</v>
      </c>
      <c r="D18" s="86"/>
      <c r="E18" s="86"/>
    </row>
    <row r="19" spans="1:5" ht="12.75" customHeight="1">
      <c r="A19" s="103" t="s">
        <v>222</v>
      </c>
      <c r="B19" s="103"/>
      <c r="C19" s="110" t="s">
        <v>218</v>
      </c>
      <c r="D19" s="86"/>
      <c r="E19" s="86"/>
    </row>
    <row r="20" spans="1:5" ht="12.75">
      <c r="A20" s="114" t="s">
        <v>294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295</v>
      </c>
      <c r="D20" s="86"/>
      <c r="E20" s="86"/>
    </row>
    <row r="21" spans="1:5" ht="12.75">
      <c r="A21" s="114" t="s">
        <v>296</v>
      </c>
      <c r="B21" s="112">
        <f>IF(B20="","",B13-B20)</f>
        <v>0</v>
      </c>
      <c r="C21" s="103" t="s">
        <v>295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226</v>
      </c>
      <c r="B23" s="86"/>
      <c r="C23" s="86"/>
      <c r="D23" s="86"/>
      <c r="E23" s="86"/>
    </row>
    <row r="24" spans="1:5" ht="12.75" customHeight="1">
      <c r="A24" s="86" t="s">
        <v>297</v>
      </c>
      <c r="B24" s="86"/>
      <c r="C24" s="86"/>
      <c r="D24" s="86"/>
      <c r="E24" s="86"/>
    </row>
    <row r="25" spans="1:5" ht="12.75" customHeight="1">
      <c r="A25" s="86" t="s">
        <v>298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299</v>
      </c>
      <c r="B27" s="186"/>
      <c r="C27" s="186"/>
      <c r="D27" s="86"/>
      <c r="E27" s="86"/>
    </row>
    <row r="28" spans="1:5" ht="28.5" customHeight="1">
      <c r="A28" s="187" t="s">
        <v>300</v>
      </c>
      <c r="B28" s="187"/>
      <c r="C28" s="187"/>
      <c r="D28" s="86"/>
      <c r="E28" s="86"/>
    </row>
    <row r="29" spans="1:3" s="86" customFormat="1" ht="20.25" customHeight="1">
      <c r="A29" s="188" t="s">
        <v>301</v>
      </c>
      <c r="B29" s="106"/>
      <c r="C29" s="106"/>
    </row>
    <row r="30" spans="1:5" ht="12.75" customHeight="1">
      <c r="A30" s="86" t="s">
        <v>302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303</v>
      </c>
      <c r="B35" s="88"/>
      <c r="C35" s="88"/>
      <c r="D35" s="86"/>
      <c r="E35" s="86"/>
    </row>
    <row r="36" spans="1:5" ht="12.75">
      <c r="A36" s="99" t="s">
        <v>304</v>
      </c>
      <c r="B36" s="86"/>
      <c r="C36" s="86"/>
      <c r="D36" s="86"/>
      <c r="E36" s="86"/>
    </row>
    <row r="37" spans="1:5" ht="12.75">
      <c r="A37" s="99" t="s">
        <v>305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234</v>
      </c>
      <c r="B39" s="189"/>
      <c r="C39" s="119" t="s">
        <v>213</v>
      </c>
      <c r="D39" s="86"/>
      <c r="E39" s="86"/>
    </row>
    <row r="40" spans="1:5" ht="39" customHeight="1">
      <c r="A40" s="172" t="s">
        <v>235</v>
      </c>
      <c r="B40" s="131"/>
      <c r="C40" s="122" t="s">
        <v>306</v>
      </c>
      <c r="D40" s="86"/>
      <c r="E40" s="86"/>
    </row>
    <row r="41" spans="1:5" ht="12.75" customHeight="1">
      <c r="A41" s="172" t="s">
        <v>237</v>
      </c>
      <c r="B41" s="183">
        <v>0.72</v>
      </c>
      <c r="C41" s="125" t="s">
        <v>307</v>
      </c>
      <c r="D41" s="86"/>
      <c r="E41" s="86"/>
    </row>
    <row r="42" spans="1:5" ht="12.75" customHeight="1">
      <c r="A42" s="131" t="s">
        <v>239</v>
      </c>
      <c r="B42" s="131"/>
      <c r="C42" s="125" t="s">
        <v>218</v>
      </c>
      <c r="D42" s="86"/>
      <c r="E42" s="86"/>
    </row>
    <row r="43" spans="1:5" ht="12.75" customHeight="1">
      <c r="A43" s="131" t="s">
        <v>240</v>
      </c>
      <c r="B43" s="183">
        <f>B42*B41</f>
        <v>0</v>
      </c>
      <c r="C43" s="125" t="s">
        <v>241</v>
      </c>
      <c r="D43" s="86"/>
      <c r="E43" s="86"/>
    </row>
    <row r="44" spans="1:5" ht="12.75" customHeight="1">
      <c r="A44" s="131" t="s">
        <v>242</v>
      </c>
      <c r="B44" s="190">
        <f>B43*B40</f>
        <v>0</v>
      </c>
      <c r="C44" s="125" t="s">
        <v>308</v>
      </c>
      <c r="D44" s="86"/>
      <c r="E44" s="86"/>
    </row>
    <row r="45" spans="1:5" ht="12.75" customHeight="1">
      <c r="A45" s="131" t="s">
        <v>309</v>
      </c>
      <c r="B45" s="183">
        <v>0.9</v>
      </c>
      <c r="C45" s="126" t="s">
        <v>293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244</v>
      </c>
      <c r="B47" s="190">
        <f>B40-((B41*B42)*B40)</f>
        <v>0</v>
      </c>
      <c r="C47" s="192" t="s">
        <v>310</v>
      </c>
      <c r="D47" s="192"/>
      <c r="E47" s="86"/>
    </row>
    <row r="48" spans="1:5" ht="12.75" customHeight="1">
      <c r="A48" s="131" t="s">
        <v>246</v>
      </c>
      <c r="B48" s="193" t="e">
        <f>1-(B47/B40)</f>
        <v>#DIV/0!</v>
      </c>
      <c r="C48" s="172" t="s">
        <v>311</v>
      </c>
      <c r="D48" s="172"/>
      <c r="E48" s="86"/>
    </row>
    <row r="49" spans="1:5" ht="12.75" customHeight="1">
      <c r="A49" s="131" t="s">
        <v>248</v>
      </c>
      <c r="B49" s="190">
        <f>B40-B47</f>
        <v>0</v>
      </c>
      <c r="C49" s="100" t="s">
        <v>312</v>
      </c>
      <c r="D49" s="86"/>
      <c r="E49" s="86"/>
    </row>
    <row r="50" spans="1:5" ht="12.75" customHeight="1">
      <c r="A50" s="194" t="s">
        <v>313</v>
      </c>
      <c r="B50" s="195">
        <f>IF((B47&gt;B45),B47,B45)</f>
        <v>0.9</v>
      </c>
      <c r="C50" s="131" t="s">
        <v>314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250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251</v>
      </c>
      <c r="B54" s="196"/>
      <c r="C54" s="135" t="s">
        <v>252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244</v>
      </c>
      <c r="C56" s="137"/>
      <c r="D56" s="86"/>
      <c r="E56" s="86"/>
    </row>
    <row r="57" spans="1:5" ht="12.75" customHeight="1">
      <c r="A57" s="197" t="s">
        <v>253</v>
      </c>
      <c r="B57" s="198"/>
      <c r="C57" s="135" t="s">
        <v>315</v>
      </c>
      <c r="D57" s="86"/>
      <c r="E57" s="86"/>
    </row>
    <row r="58" spans="1:5" ht="12.75" customHeight="1">
      <c r="A58" s="197" t="s">
        <v>254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256</v>
      </c>
      <c r="B59" s="199">
        <f>B57-(B54*B50)</f>
        <v>0</v>
      </c>
      <c r="C59" s="131" t="s">
        <v>316</v>
      </c>
      <c r="D59" s="86"/>
      <c r="E59" s="86"/>
    </row>
    <row r="60" spans="1:5" ht="12.75" customHeight="1">
      <c r="A60" s="200" t="s">
        <v>317</v>
      </c>
      <c r="B60" s="201" t="e">
        <f>IF(B59&lt;B45,(B40-B45)/B40,(B40-B59)/B40)</f>
        <v>#DIV/0!</v>
      </c>
      <c r="C60" s="131" t="s">
        <v>318</v>
      </c>
      <c r="D60" s="86"/>
      <c r="E60" s="86"/>
    </row>
    <row r="61" spans="1:5" ht="12.75" customHeight="1">
      <c r="A61" s="200" t="s">
        <v>319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297</v>
      </c>
      <c r="B62" s="86"/>
      <c r="C62" s="86"/>
      <c r="D62" s="86"/>
      <c r="E62" s="86"/>
    </row>
    <row r="63" spans="1:5" ht="12.75" customHeight="1">
      <c r="A63" s="95" t="s">
        <v>320</v>
      </c>
      <c r="B63" s="86"/>
      <c r="C63" s="86"/>
      <c r="D63" s="86"/>
      <c r="E63" s="86"/>
    </row>
    <row r="64" spans="1:5" ht="12.75" customHeight="1">
      <c r="A64" s="86" t="s">
        <v>321</v>
      </c>
      <c r="B64" s="86"/>
      <c r="C64" s="86"/>
      <c r="D64" s="86"/>
      <c r="E64" s="86"/>
    </row>
    <row r="65" spans="1:5" ht="12.75" customHeight="1">
      <c r="A65" s="86" t="s">
        <v>322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