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CCS-NA1.1" sheetId="4" r:id="rId4"/>
    <sheet name="PCCS-NA1.2" sheetId="5" r:id="rId5"/>
    <sheet name="PCCS-CHD" sheetId="6" r:id="rId6"/>
    <sheet name="PCCS-DOWNS" sheetId="7" r:id="rId7"/>
    <sheet name="PCCS-FASD" sheetId="8" r:id="rId8"/>
    <sheet name="PCCS-NTD" sheetId="9" r:id="rId9"/>
    <sheet name="PCCS-OFC" sheetId="10" r:id="rId10"/>
    <sheet name="PCCS-RUB" sheetId="11" r:id="rId11"/>
    <sheet name="PCCS-SYPH" sheetId="12" r:id="rId12"/>
    <sheet name="PCCS-TER" sheetId="13" r:id="rId13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1_3">#N/A</definedName>
    <definedName name="_ftn1_4">#N/A</definedName>
    <definedName name="_ftn1_5">#N/A</definedName>
    <definedName name="_ftn1_6">#N/A</definedName>
    <definedName name="_ftn1_7">#N/A</definedName>
    <definedName name="_ftn1_8">#N/A</definedName>
    <definedName name="_ftnref1">#N/A</definedName>
    <definedName name="_ftnref1_1">#N/A</definedName>
    <definedName name="_ftnref1_2">#N/A</definedName>
    <definedName name="_ftnref1_3">#N/A</definedName>
    <definedName name="_ftnref1_4">#N/A</definedName>
    <definedName name="_ftnref1_5">#N/A</definedName>
    <definedName name="_ftnref1_6">#N/A</definedName>
    <definedName name="_ftnref1_7">#N/A</definedName>
    <definedName name="_ftnref1_8">#N/A</definedName>
    <definedName name="_ftnref2">#N/A</definedName>
    <definedName name="_ftnref2_1">#N/A</definedName>
    <definedName name="_ftnref2_2">#N/A</definedName>
    <definedName name="_ftnref2_3">#N/A</definedName>
    <definedName name="_ftnref2_4">#N/A</definedName>
    <definedName name="_ftnref2_5">#N/A</definedName>
    <definedName name="_ftnref2_6">#N/A</definedName>
    <definedName name="_ftnref2_7">#N/A</definedName>
    <definedName name="_ftnref2_8">#N/A</definedName>
    <definedName name="_xlnm.Print_Area">'Demography'!$A$1:$J$69</definedName>
    <definedName name="_xlnm.Print_Area_1">'HealthServices'!$A$3:$G$57</definedName>
    <definedName name="_xlnm.Print_Area_10">'PCCS-RUB'!$A$1:$C$16</definedName>
    <definedName name="_xlnm.Print_Area_11">'PCCS-SYPH'!$A$1:$C$16</definedName>
    <definedName name="_xlnm.Print_Area_12">'PCCS-TER'!$A$1:$C$11</definedName>
    <definedName name="_xlnm.Print_Area_2">'Intro'!$A$1:$B$19</definedName>
    <definedName name="_xlnm.Print_Area_3">'PCCS-CHD'!$A$1:$D$60</definedName>
    <definedName name="_xlnm.Print_Area_4">'PCCS-DOWNS'!$A$1:$G$15</definedName>
    <definedName name="_xlnm.Print_Area_5">'PCCS-FASD'!$A$2:$C$15</definedName>
    <definedName name="_xlnm.Print_Area_6">'PCCS-NA1.1'!$A$1:$E$23</definedName>
    <definedName name="_xlnm.Print_Area_7">'PCCS-NA1.2'!$A$1:$E$14</definedName>
    <definedName name="_xlnm.Print_Area_8">'PCCS-NTD'!$A$1:$E$59</definedName>
    <definedName name="_xlnm.Print_Area_9">'PCCS-OFC'!$A$1:$C$58</definedName>
  </definedNames>
  <calcPr fullCalcOnLoad="1"/>
</workbook>
</file>

<file path=xl/sharedStrings.xml><?xml version="1.0" encoding="utf-8"?>
<sst xmlns="http://schemas.openxmlformats.org/spreadsheetml/2006/main" count="582" uniqueCount="370">
  <si>
    <t>PHG Needs Assessment Calculator</t>
  </si>
  <si>
    <t>Burkina Faso</t>
  </si>
  <si>
    <t>Preconception Care and Screening</t>
  </si>
  <si>
    <t>Welcome to the PHG Health Needs Assessment Calculator for Preconception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</si>
  <si>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</si>
  <si>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</si>
  <si>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</si>
  <si>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</si>
  <si>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</si>
  <si>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</si>
  <si>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women of reproductive age</t>
  </si>
  <si>
    <t>PCCS-NA1.1</t>
  </si>
  <si>
    <t>Population prevalence and variation for genetic conditions</t>
  </si>
  <si>
    <t>PCCS-NA1.2</t>
  </si>
  <si>
    <t>Effect of folic acid fortification on birth incidence of congenital heart disease</t>
  </si>
  <si>
    <t>PCCS-CHD</t>
  </si>
  <si>
    <t>Effect of maternal age on birth incidence of Down's syndrome</t>
  </si>
  <si>
    <t>PNS-DOWNS</t>
  </si>
  <si>
    <t>Effect of preconception care on fetal alcohol spectrum disorders</t>
  </si>
  <si>
    <t>PCCS-FASD</t>
  </si>
  <si>
    <t>Effect of preconception folic acid fortification and supplementation on neural tube defects</t>
  </si>
  <si>
    <t>PCCS-NTD</t>
  </si>
  <si>
    <t>Effect of preconception care on incidence of orofacial clefts</t>
  </si>
  <si>
    <t>PNS-OFC</t>
  </si>
  <si>
    <t>Effect of immunisation on rubella incidence in women</t>
  </si>
  <si>
    <t>PNS-RUB</t>
  </si>
  <si>
    <t>Effect of preconception screening and treatment on incidence of syphilis</t>
  </si>
  <si>
    <t>PNS-SYPH</t>
  </si>
  <si>
    <t>Effect of preconception care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</si>
  <si>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</si>
  <si>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</si>
  <si>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</si>
  <si>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</si>
  <si>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</si>
  <si>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</si>
  <si>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</si>
  <si>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</si>
  <si>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</si>
  <si>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</si>
  <si>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</si>
  <si>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</si>
  <si>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</si>
  <si>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</si>
  <si>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</si>
  <si>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</si>
  <si>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</si>
  <si>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</si>
  <si>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</si>
  <si>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</si>
  <si>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</si>
  <si>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</si>
  <si>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</si>
  <si>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</si>
  <si>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</si>
  <si>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</si>
  <si>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</si>
  <si>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</si>
  <si>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</si>
  <si>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</si>
  <si>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2006 reported in 2009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</si>
  <si>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</si>
  <si>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</si>
  <si>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</si>
  <si>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</si>
  <si>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</si>
  <si>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</si>
  <si>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</si>
  <si>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</si>
  <si>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</si>
  <si>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</si>
  <si>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</si>
  <si>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43</t>
  </si>
  <si>
    <t>Unicef, 2013</t>
  </si>
  <si>
    <t>Still birth rate (SB): Still births (SB) / year / 1000 total births</t>
  </si>
  <si>
    <t>26.22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</si>
  <si>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</si>
  <si>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</si>
  <si>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</si>
  <si>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</si>
  <si>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</si>
  <si>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</si>
  <si>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55.44</t>
  </si>
  <si>
    <t xml:space="preserve">% of marriages consanguineous </t>
  </si>
  <si>
    <t>Maternal health</t>
  </si>
  <si>
    <t>Prenatal visits – at least 1 visit (%)</t>
  </si>
  <si>
    <t>94.3</t>
  </si>
  <si>
    <t>Prenatal visits – at least 4 visits (%)</t>
  </si>
  <si>
    <t>33.7</t>
  </si>
  <si>
    <t>Births attended by skilled health personnel (%)</t>
  </si>
  <si>
    <t>65.9</t>
  </si>
  <si>
    <t>Contraception prevalence rate (%)</t>
  </si>
  <si>
    <t>16.2</t>
  </si>
  <si>
    <t>Unmet need for family planning (%)</t>
  </si>
  <si>
    <t>28.8</t>
  </si>
  <si>
    <t>WHO, 2003</t>
  </si>
  <si>
    <t>Total fertility rate</t>
  </si>
  <si>
    <t>5.81</t>
  </si>
  <si>
    <t>% home births</t>
  </si>
  <si>
    <t>% births at health care services</t>
  </si>
  <si>
    <t>66.30</t>
  </si>
  <si>
    <t>Newborn health</t>
  </si>
  <si>
    <t>Number of neonatal examinations by SBA / trained staff</t>
  </si>
  <si>
    <t>% neonatal examinations by SBA / trained staff</t>
  </si>
  <si>
    <t>Socio-economic indicators</t>
  </si>
  <si>
    <t>Gross national income per capita (PPP int. $)</t>
  </si>
  <si>
    <t>1310</t>
  </si>
  <si>
    <t>% population living on &lt; US$1 per day</t>
  </si>
  <si>
    <t>56.5</t>
  </si>
  <si>
    <t>Birth registration coverage (%)</t>
  </si>
  <si>
    <t>76.9</t>
  </si>
  <si>
    <t>WHO 2010</t>
  </si>
  <si>
    <t>Death registration coverage (%)</t>
  </si>
  <si>
    <t> 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</si>
  <si>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</si>
  <si>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</si>
  <si>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</si>
  <si>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</si>
  <si>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</si>
  <si>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</si>
  <si>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</si>
  <si>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</si>
  <si>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81.2</t>
  </si>
  <si>
    <t>WHO 2011</t>
  </si>
  <si>
    <t>Total expenditure on health as percentage of GDP</t>
  </si>
  <si>
    <t>6.5</t>
  </si>
  <si>
    <t xml:space="preserve">Per capita government expenditure on health (PPP int. $) </t>
  </si>
  <si>
    <t>40.8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</si>
  <si>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</si>
  <si>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</si>
  <si>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50.3</t>
  </si>
  <si>
    <t xml:space="preserve">Out-of-pocket expenditure as percentage of private expenditure on health </t>
  </si>
  <si>
    <t>73.5</t>
  </si>
  <si>
    <t xml:space="preserve">Private expenditure on health as percentage of total expenditure on health </t>
  </si>
  <si>
    <t>49.7</t>
  </si>
  <si>
    <t xml:space="preserve">General government expenditure on health as percentage of total government expenditure </t>
  </si>
  <si>
    <t>12.8</t>
  </si>
  <si>
    <t>Health Workforce</t>
  </si>
  <si>
    <t>Number of nursing and midwifery personnel</t>
  </si>
  <si>
    <t>10539</t>
  </si>
  <si>
    <t>WHO, 2008</t>
  </si>
  <si>
    <t xml:space="preserve">Nursing and midwifery personnel density (per 10,000 population)  </t>
  </si>
  <si>
    <t>7.3</t>
  </si>
  <si>
    <t>Number of physicians</t>
  </si>
  <si>
    <t>921</t>
  </si>
  <si>
    <t xml:space="preserve">Physician density (per 10 000 population) </t>
  </si>
  <si>
    <t>0.64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</si>
  <si>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</si>
  <si>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</si>
  <si>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</si>
  <si>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</si>
  <si>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</si>
  <si>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</si>
  <si>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</si>
  <si>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</si>
  <si>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</si>
  <si>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</si>
  <si>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</si>
  <si>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</si>
  <si>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</si>
  <si>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</si>
  <si>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</si>
  <si>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</si>
  <si>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</si>
  <si>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</si>
  <si>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</si>
  <si>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</si>
  <si>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</si>
  <si>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</si>
  <si>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</si>
  <si>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</si>
  <si>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</si>
  <si>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facilities for safe terminations of pregnancies for fetal defects</t>
  </si>
  <si>
    <t>GDP = gross domestic product</t>
  </si>
  <si>
    <t>CD = congenital disorders</t>
  </si>
  <si>
    <t>Preconception care and screening</t>
  </si>
  <si>
    <t>Risk factors</t>
  </si>
  <si>
    <t>Proportion of women with risk factor</t>
  </si>
  <si>
    <t>Qualitative assessment*</t>
  </si>
  <si>
    <t>Variation</t>
  </si>
  <si>
    <t>Source</t>
  </si>
  <si>
    <t>Obesity</t>
  </si>
  <si>
    <t>Diabetes</t>
  </si>
  <si>
    <t>Malnutrition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</si>
  <si>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</si>
  <si>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</si>
  <si>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</si>
  <si>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</si>
  <si>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</si>
  <si>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</si>
  <si>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</si>
  <si>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</si>
  <si>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Advanced maternal age (&gt;35)</t>
  </si>
  <si>
    <t>Iodine deficiency</t>
  </si>
  <si>
    <t>Folate deficiency</t>
  </si>
  <si>
    <t>Other risk factors</t>
  </si>
  <si>
    <t xml:space="preserve">* Complete if numerical data are unavailable. Use numbers from 1 to 5, where 1 = low importance and 5 = high importance. </t>
  </si>
  <si>
    <t>Condition</t>
  </si>
  <si>
    <t>Prevalence per 1000 TB</t>
  </si>
  <si>
    <t>Prevalence variation and high-risk populations</t>
  </si>
  <si>
    <t>Tick if PCCS available</t>
  </si>
  <si>
    <t>Type of PCCS available</t>
  </si>
  <si>
    <t>Thalassaemias</t>
  </si>
  <si>
    <t>Sickle cell disease</t>
  </si>
  <si>
    <t>Rhesus incompatability</t>
  </si>
  <si>
    <t>G6PD deficiency</t>
  </si>
  <si>
    <t>Cystic fibrosis</t>
  </si>
  <si>
    <t>Other</t>
  </si>
  <si>
    <t>TB = total births (live births + still births)</t>
  </si>
  <si>
    <t>PCCS = PreconCeption Care and Screening</t>
  </si>
  <si>
    <t>Effect of folic acid fortification* on birth incidence of congenital heart disease</t>
  </si>
  <si>
    <t xml:space="preserve">This sheet allows you to estimate the potential reduction in CHD prevalence through fortification of food with folic acid.  </t>
  </si>
  <si>
    <t xml:space="preserve">Please start by entering values reflecting your current situation. If you have no fortification programme, enter 0 for coverage. </t>
  </si>
  <si>
    <t xml:space="preserve">Below, you may adjust dosage and coverage levels to demonstrate the effects of different intervention scenarios. </t>
  </si>
  <si>
    <t>Current situation</t>
  </si>
  <si>
    <t>Notes</t>
  </si>
  <si>
    <t>Present estimated CHD prevalence per 1000 TB</t>
  </si>
  <si>
    <t>Present dosage (ppm)</t>
  </si>
  <si>
    <t>Range: 1.5 to 3</t>
  </si>
  <si>
    <t>Present coverage of fortification</t>
  </si>
  <si>
    <t>Range: 0 to 1</t>
  </si>
  <si>
    <t>Baseline CHD prevalence per 1000 TB, with no folic acid fortification*¹</t>
  </si>
  <si>
    <t>Potential scenarios, based on your present situation</t>
  </si>
  <si>
    <t>Vary dosage (ppm)</t>
  </si>
  <si>
    <t>Vary proportional population coverage</t>
  </si>
  <si>
    <t>Estimated reduction in CHDs through folic acid fortification, per 1000 TB²</t>
  </si>
  <si>
    <t>Do not delete this value!</t>
  </si>
  <si>
    <t>Resulting prevalence of CHDs after folic acid fortification, per 1000 TB³</t>
  </si>
  <si>
    <t>ppm = parts per million</t>
  </si>
  <si>
    <t xml:space="preserve">* The effect of folic acid on CHD is assumed to be 25% of the effect on  neural tube defects. </t>
  </si>
  <si>
    <t xml:space="preserve">The regression formula underlying the effect on neural tube defects is given in the NTD Calculator in this Toolkit. </t>
  </si>
  <si>
    <t xml:space="preserve">** Not considering the effects of other interventions on prevalence. </t>
  </si>
  <si>
    <t>¹(Present estimated prevalence-(1.07*coverage*0.25)+(0.15*ppm*coverage*0.25))/(1-0.88*coverage*0.25)))</t>
  </si>
  <si>
    <t>²((0.25*(Baseline CHD-(1.07*coverage+0.12*baseline CHD*coverage-0.15*dosage*coverage+baseline-baseline*coverage))))</t>
  </si>
  <si>
    <t>³Baseline CHD prevalence – estimated reduction in CHD after fortification</t>
  </si>
  <si>
    <t>Effects of folic acid supplementation on CHD</t>
  </si>
  <si>
    <t>Effect of supplementation (with no fortification)</t>
  </si>
  <si>
    <t>Baseline prevalence with no folic acid intervention (per 1000 TB)</t>
  </si>
  <si>
    <t>This can be taken from the appropriate cell above</t>
  </si>
  <si>
    <t>Maximum proportional reduction (assuming 100% coverage)</t>
  </si>
  <si>
    <t>This value is fixed at 0.18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</si>
  <si>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</si>
  <si>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</si>
  <si>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</si>
  <si>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</si>
  <si>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prevalence x Actual proportional reduction</t>
  </si>
  <si>
    <t>New prevalence</t>
  </si>
  <si>
    <t>Baseline prevalence -((Maximum prop. Reduction x Population supplementation coverage) x Baseline prevalence))</t>
  </si>
  <si>
    <t>% prevalence reduction</t>
  </si>
  <si>
    <t>1-(New prevalence/Baseline prevalence)</t>
  </si>
  <si>
    <t xml:space="preserve">Absolute prevalence reduction (per 1000 TB) </t>
  </si>
  <si>
    <t>Baseline prevalence -New prevalence</t>
  </si>
  <si>
    <t>Now you can see below the potential combined effect of folate fortification and supplementation:</t>
  </si>
  <si>
    <t>Additional effect of supplementation, given fortification</t>
  </si>
  <si>
    <t xml:space="preserve">This value can be changed. </t>
  </si>
  <si>
    <t>After fortification</t>
  </si>
  <si>
    <t>After supplementation</t>
  </si>
  <si>
    <t>Same as new prevalence</t>
  </si>
  <si>
    <t>After fortification and supplementation</t>
  </si>
  <si>
    <t>Prevalence after fortification-(Additional effect of supplementation*prevalence after supplementation)</t>
  </si>
  <si>
    <t>CHD = congenital heart disease</t>
  </si>
  <si>
    <t>Effects of maternal age on incidence of Down's syndrome</t>
  </si>
  <si>
    <t xml:space="preserve">If you have an estimate for the birth prevalence of Down's syndrome, you can use the Calculator on the left. </t>
  </si>
  <si>
    <t xml:space="preserve">If you have an estimate of the proportion of births that are to mothers aged over 35, you can use the Calculator on the right. </t>
  </si>
  <si>
    <t>Birth prevalence per 1000 TB</t>
  </si>
  <si>
    <t xml:space="preserve">Proportion of mothers aged &gt;35 </t>
  </si>
  <si>
    <t>Estimated birth prevalence per 1000 TB³</t>
  </si>
  <si>
    <t>Proportional birth prevalence due to high maternal age¹</t>
  </si>
  <si>
    <r>
      <t>Proportional birth prevalence due to high maternal age</t>
    </r>
    <r>
      <rPr>
        <vertAlign val="superscript"/>
        <sz val="10"/>
        <color indexed="8"/>
        <rFont val="Arial"/>
        <family val="2"/>
      </rPr>
      <t>4</t>
    </r>
  </si>
  <si>
    <t>Birth prevalence attributable to high maternal age, per 1000 TB²</t>
  </si>
  <si>
    <r>
      <t>Birth prevalence attributable to high maternal age, per 1000 TB</t>
    </r>
    <r>
      <rPr>
        <vertAlign val="superscript"/>
        <sz val="10"/>
        <color indexed="8"/>
        <rFont val="Arial"/>
        <family val="2"/>
      </rPr>
      <t>5</t>
    </r>
  </si>
  <si>
    <t>Baseline prevalence without maternal age effect</t>
  </si>
  <si>
    <t>This figure is set at 0.86</t>
  </si>
  <si>
    <t>¹(Birth prevalence – 0.86)/Birth prevalence</t>
  </si>
  <si>
    <t>³0.86+(7*Proportion of mothers aged &gt;35)</t>
  </si>
  <si>
    <t>²Birth prevalence – Baseline prevalence</t>
  </si>
  <si>
    <r>
      <t>4</t>
    </r>
    <r>
      <rPr>
        <sz val="10"/>
        <color indexed="8"/>
        <rFont val="Arial"/>
        <family val="2"/>
      </rPr>
      <t>(Estimated birth prevalence- Baseline prevalence)/Estimated birth prevalence</t>
    </r>
  </si>
  <si>
    <r>
      <t>5</t>
    </r>
    <r>
      <rPr>
        <sz val="10"/>
        <color indexed="8"/>
        <rFont val="Arial"/>
        <family val="2"/>
      </rPr>
      <t>Estimated birth prevalence*Proportional birth prevalence</t>
    </r>
  </si>
  <si>
    <t>Baseline prevalence of FASD per 1000 total births (live + still)</t>
  </si>
  <si>
    <t xml:space="preserve">Baseline prevalence of unsafe alcohol consumption in women aged 15-44 per 1000 </t>
  </si>
  <si>
    <t>Variables</t>
  </si>
  <si>
    <t>Proportion of women reducing alcohol consumption to safe levels before conception</t>
  </si>
  <si>
    <t>Effectiveness of preconception intervention on the outcome</t>
  </si>
  <si>
    <t>Results</t>
  </si>
  <si>
    <r>
      <t>% prevalence reduction due to preconception intervention per 1000 total births</t>
    </r>
    <r>
      <rPr>
        <vertAlign val="superscript"/>
        <sz val="10"/>
        <color indexed="8"/>
        <rFont val="Arial"/>
        <family val="2"/>
      </rPr>
      <t>1</t>
    </r>
  </si>
  <si>
    <r>
      <t>Final prevalence of unsafe alcohol consumption in women aged 15-44 per 1000</t>
    </r>
    <r>
      <rPr>
        <vertAlign val="superscript"/>
        <sz val="10"/>
        <color indexed="8"/>
        <rFont val="Arial"/>
        <family val="2"/>
      </rPr>
      <t>2</t>
    </r>
  </si>
  <si>
    <r>
      <t>Final prevalence of FASD per 1000 births</t>
    </r>
    <r>
      <rPr>
        <vertAlign val="superscript"/>
        <sz val="10"/>
        <color indexed="8"/>
        <rFont val="Arial"/>
        <family val="2"/>
      </rPr>
      <t>3</t>
    </r>
  </si>
  <si>
    <t>FASD = fetal alcohol spectrum disorder</t>
  </si>
  <si>
    <r>
      <t>1</t>
    </r>
    <r>
      <rPr>
        <sz val="10"/>
        <color indexed="8"/>
        <rFont val="Arial"/>
        <family val="2"/>
      </rPr>
      <t>Prop. Women reducing alcohol consumption x Effectiveness of intervention</t>
    </r>
  </si>
  <si>
    <r>
      <t>2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</si>
  <si>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r>
      <t>3</t>
    </r>
    <r>
      <rPr>
        <sz val="10"/>
        <color indexed="8"/>
        <rFont val="Arial"/>
        <family val="2"/>
      </rPr>
      <t>Baseline prevalence of FASD - (% prevalence reduction due to preconception intervention X Baseline prevalence of FASD)</t>
    </r>
  </si>
  <si>
    <t xml:space="preserve">This sheet allows you to estimate the potential reduction in NTD prevalence through fortification of food with folic acid and supplementation.  </t>
  </si>
  <si>
    <t>Present estimated NTD prevalence per 1000 TB</t>
  </si>
  <si>
    <t>Baseline NTD prevalence per 1000 TB, with no folic acid fortification*¹</t>
  </si>
  <si>
    <t>Minimum prevalence NTD / 1000 births</t>
  </si>
  <si>
    <t>This value is fixed at 0.9</t>
  </si>
  <si>
    <t>Estimated NTD prevalence with this scenario, per 1000 TB²</t>
  </si>
  <si>
    <t>&lt;- Do not modify this cell!</t>
  </si>
  <si>
    <t>Absolute prevalence reduction with this scenario, per 1000 TB³</t>
  </si>
  <si>
    <t>TB = total births (live births + stillbirths)</t>
  </si>
  <si>
    <t xml:space="preserve">* Not considering the effects of other interventions on prevalence. </t>
  </si>
  <si>
    <t>¹IF(B10="";"";IF(((B10-(1.07*B12)+(0.15*B11*B12))/(1-0.88*B12))&lt;B15;B15;((B10-(1.07*B12)+(0.15*B11*B12))/(1-0.88*B12))))</t>
  </si>
  <si>
    <r>
      <t>²</t>
    </r>
    <r>
      <rPr>
        <sz val="10"/>
        <color indexed="8"/>
        <rFont val="Arial"/>
        <family val="2"/>
      </rPr>
      <t xml:space="preserve"> IF(B13=""; ""; IF(B13=0.9;0.9;IF((1.07*B19+0.12*B13*B19-0.15*(IF(B18="";B11;B18))*B19+B13-B13*B19)&lt;B15;B15;(1.07*B19+0.12*B13*B19-0.15*(IF(B18="";B11;B18))*B19+B13-B13*B19))))</t>
    </r>
  </si>
  <si>
    <t>³IF(B20="";"";B13-B20)</t>
  </si>
  <si>
    <t xml:space="preserve">See sheet NTD-Appx for explanation of regression. </t>
  </si>
  <si>
    <t>NTD Interventions 2: Effect of folic acid supplementation</t>
  </si>
  <si>
    <t>This sheet allows you to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</si>
  <si>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</si>
  <si>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 xml:space="preserve">This can be taken from the appropriate cell (baseline NTD prevalence) in sheet NTD-Interv1. </t>
  </si>
  <si>
    <t>This value is fixed at 0.72</t>
  </si>
  <si>
    <t>Baseline incidence x Actual proportional reduction</t>
  </si>
  <si>
    <t>Minimum prevalence</t>
  </si>
  <si>
    <t>Baseline prevalence-((Maximum proportional reduction X Population supplementation coverage) x Baseline prevalence)</t>
  </si>
  <si>
    <t xml:space="preserve"> 1 – (New prevalence/Baseline prevalence)</t>
  </si>
  <si>
    <t>Baseline prevalence- New prevalence</t>
  </si>
  <si>
    <t>Final prevalence following supplementation</t>
  </si>
  <si>
    <t>Cannot go below 0.9 / 1000 LB</t>
  </si>
  <si>
    <t>This value set in sheet NTD-Interv1</t>
  </si>
  <si>
    <t>Requires input in blank cells above¹</t>
  </si>
  <si>
    <t>% reduction</t>
  </si>
  <si>
    <t>Requires input in blank cells above²</t>
  </si>
  <si>
    <t>Final prevalence after fortification and supplementation</t>
  </si>
  <si>
    <t>¹New Prevalence after fortification-(Additional effect of supplementation x Final prev. following supplemen.)</t>
  </si>
  <si>
    <t xml:space="preserve">²If New prevalence after fortification &lt; minimum prevalence then use (Baseline prev – min prevalence)/baseline prevalence) </t>
  </si>
  <si>
    <t>Otherwise use: (Baseline prevalence – new prevalence after fortification and supplementation)/baseline prevalence</t>
  </si>
  <si>
    <t>OFC Interventions 1: Effect of folic acid fortification*</t>
  </si>
  <si>
    <t xml:space="preserve">This sheet allows you to estimate the potential reduction in OFC prevalence through fortification of food with folic acid.  </t>
  </si>
  <si>
    <t>Present estimated OFC prevalence per 1000 TB</t>
  </si>
  <si>
    <t>¹Baseline OFC prevalence per 1000 TB, with no folic acid fortification**</t>
  </si>
  <si>
    <t>Estimated reduction in OFCs through folic acid fortification, per 1000 TB²</t>
  </si>
  <si>
    <t>Resulting prevalence of OFCs after folic acid fortification, per 1000 TB</t>
  </si>
  <si>
    <t xml:space="preserve">* The effect of folic acid on OFCs is assumed to be 25% of the effect on  neural tube defects. </t>
  </si>
  <si>
    <t>²((0.25*(Baseline OFC-(1.07*coverage+0.12*baseline OFC*coverage-0.15*dosage*coverage+baseline-baseline*coverage))))</t>
  </si>
  <si>
    <t>³Baseline OFC prevalence – estimated reduction in OFC after fortification</t>
  </si>
  <si>
    <t>OFC Interventions 2: Effect of folic acid supplementation</t>
  </si>
  <si>
    <t>Baseline prevalence with no intervention -((Maximum prop. Reduction x Pop. Supp. Coverage) X Baseline prevalence)</t>
  </si>
  <si>
    <t>Baseline prevalence – New prevalence</t>
  </si>
  <si>
    <t xml:space="preserve">This can be taken from the appropriate cell (resulting OFC prevalence) </t>
  </si>
  <si>
    <t>Requires input in blank cells above</t>
  </si>
  <si>
    <t>After fortification and supplementation¹</t>
  </si>
  <si>
    <t>OFC = orofacial clefts</t>
  </si>
  <si>
    <t>¹Prevalence after fortification-(Additional effect of supplementation*prevalence after supplementation)</t>
  </si>
  <si>
    <t>Baseline prevalence of rubella in women aged 15-44 per 1000</t>
  </si>
  <si>
    <t>Coverage of rubella immunisation</t>
  </si>
  <si>
    <t>Proportion of women of reproductive age receiving immunisation</t>
  </si>
  <si>
    <t>Effectiveness of immunisation (proportion of cases prevented among those immunised)</t>
  </si>
  <si>
    <r>
      <t>% prevalence reduction due to immunisation</t>
    </r>
    <r>
      <rPr>
        <vertAlign val="superscript"/>
        <sz val="10"/>
        <color indexed="8"/>
        <rFont val="Arial"/>
        <family val="2"/>
      </rPr>
      <t>1</t>
    </r>
  </si>
  <si>
    <r>
      <t>Prevalence reduction due to immunisation, per 1000 women aged 15-44</t>
    </r>
    <r>
      <rPr>
        <vertAlign val="superscript"/>
        <sz val="10"/>
        <color indexed="8"/>
        <rFont val="Arial"/>
        <family val="2"/>
      </rPr>
      <t>2</t>
    </r>
  </si>
  <si>
    <r>
      <t>Final prevalence of rubella in women aged 15-44 per 1000</t>
    </r>
    <r>
      <rPr>
        <vertAlign val="superscript"/>
        <sz val="10"/>
        <color indexed="8"/>
        <rFont val="Arial"/>
        <family val="2"/>
      </rPr>
      <t>3</t>
    </r>
  </si>
  <si>
    <r>
      <t>1</t>
    </r>
    <r>
      <rPr>
        <sz val="10"/>
        <color indexed="8"/>
        <rFont val="Arial"/>
        <family val="2"/>
      </rPr>
      <t>(Coverage of immunisation X Proportion of women receiving immunisation) X Effectiveness of immunisation</t>
    </r>
  </si>
  <si>
    <r>
      <t>2</t>
    </r>
    <r>
      <rPr>
        <sz val="10"/>
        <color indexed="8"/>
        <rFont val="Arial"/>
        <family val="2"/>
      </rPr>
      <t>% prevalence reduction due to immunisation X Baseline prevalence of rubella in women</t>
    </r>
  </si>
  <si>
    <r>
      <t>3</t>
    </r>
    <r>
      <rPr>
        <sz val="10"/>
        <color indexed="8"/>
        <rFont val="Arial"/>
        <family val="2"/>
      </rPr>
      <t>Baseline prevalence of rubella in women – Prevalence reduction due to immunisation</t>
    </r>
  </si>
  <si>
    <t>Baseline prevalence of syphilis in pregnancy per 1000 TB</t>
  </si>
  <si>
    <t>Coverage of preconception screening</t>
  </si>
  <si>
    <t>Proportion of diagnosed cases receiving timely treatment</t>
  </si>
  <si>
    <t>Effectiveness of treatment (proportion of cases prevented among those treated)</t>
  </si>
  <si>
    <t>% prevalence reduction due to PCCS &amp; treatment¹</t>
  </si>
  <si>
    <t>Prevalence reduction due to PCCS &amp; treatment, per 1000 TB²</t>
  </si>
  <si>
    <t>Final prevalence of syphilis in pregnancy after PCCS &amp; treatment, per 1000 TB³</t>
  </si>
  <si>
    <t>PCCS = preconception care and screening</t>
  </si>
  <si>
    <r>
      <t>1</t>
    </r>
    <r>
      <rPr>
        <sz val="10"/>
        <color indexed="8"/>
        <rFont val="Arial"/>
        <family val="2"/>
      </rPr>
      <t>(Coverage of screening X Proportion of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</si>
  <si>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PCCS and treatment 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</si>
  <si>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PCCS and treatment</t>
    </r>
  </si>
  <si>
    <t xml:space="preserve">Effect of preconception care on congenital disorders caused by teratogens </t>
  </si>
  <si>
    <t>Baseline prevalence of teratogen-induced congenital disorders per 1000 total births (live + still)</t>
  </si>
  <si>
    <t>Proportion of women reducing teratogen risk to safe levels prior to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</si>
  <si>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</si>
  <si>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</si>
  <si>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</si>
  <si>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r>
      <t>¹</t>
    </r>
    <r>
      <rPr>
        <sz val="11"/>
        <color indexed="8"/>
        <rFont val="Arial"/>
        <family val="2"/>
      </rPr>
      <t>Proportion of women reducing teratogen risk to safe levels prior to pregnancy x Effectiveness if outcome</t>
    </r>
  </si>
  <si>
    <t>²Baseline prevalence - (% prevalence reduction due to intervention X Baseline prevalence)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</si>
</sst>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0%"/>
    <numFmt numFmtId="167" formatCode="#,##0\ ;\-#,##0\ ;&quot; -&quot;#\ ;@\ "/>
    <numFmt numFmtId="168" formatCode="0.00"/>
    <numFmt numFmtId="169" formatCode="0.000"/>
    <numFmt numFmtId="170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5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2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4" fillId="4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5" borderId="10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right" wrapText="1"/>
    </xf>
    <xf numFmtId="164" fontId="1" fillId="5" borderId="14" xfId="0" applyNumberFormat="1" applyFont="1" applyFill="1" applyBorder="1" applyAlignment="1">
      <alignment horizontal="center"/>
    </xf>
    <xf numFmtId="167" fontId="8" fillId="2" borderId="14" xfId="20" applyNumberFormat="1" applyFont="1" applyFill="1" applyBorder="1" applyAlignment="1" applyProtection="1">
      <alignment horizontal="right" wrapText="1"/>
      <protection/>
    </xf>
    <xf numFmtId="167" fontId="1" fillId="5" borderId="14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3" xfId="0" applyFont="1" applyBorder="1" applyAlignment="1">
      <alignment/>
    </xf>
    <xf numFmtId="164" fontId="1" fillId="0" borderId="12" xfId="0" applyFont="1" applyBorder="1" applyAlignment="1">
      <alignment/>
    </xf>
    <xf numFmtId="167" fontId="1" fillId="0" borderId="11" xfId="20" applyNumberFormat="1" applyFont="1" applyFill="1" applyBorder="1" applyAlignment="1" applyProtection="1">
      <alignment horizontal="right" wrapText="1"/>
      <protection/>
    </xf>
    <xf numFmtId="164" fontId="4" fillId="0" borderId="0" xfId="0" applyFont="1" applyAlignment="1">
      <alignment vertical="center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9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1" fillId="4" borderId="10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vertical="top" wrapText="1"/>
    </xf>
    <xf numFmtId="164" fontId="4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11" fillId="0" borderId="9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10" xfId="0" applyNumberFormat="1" applyFont="1" applyFill="1" applyBorder="1" applyAlignment="1">
      <alignment horizontal="left" wrapText="1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4" fillId="0" borderId="0" xfId="21" applyNumberFormat="1" applyFont="1" applyFill="1" applyBorder="1" applyAlignment="1">
      <alignment vertical="top"/>
      <protection/>
    </xf>
    <xf numFmtId="164" fontId="1" fillId="0" borderId="0" xfId="21">
      <alignment vertical="center"/>
      <protection/>
    </xf>
    <xf numFmtId="164" fontId="4" fillId="0" borderId="0" xfId="21" applyNumberFormat="1" applyFont="1" applyFill="1" applyAlignme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5" fillId="2" borderId="17" xfId="21" applyFont="1" applyFill="1" applyBorder="1">
      <alignment vertical="center"/>
      <protection/>
    </xf>
    <xf numFmtId="164" fontId="1" fillId="2" borderId="18" xfId="21" applyFont="1" applyFill="1" applyBorder="1">
      <alignment vertical="center"/>
      <protection/>
    </xf>
    <xf numFmtId="164" fontId="1" fillId="0" borderId="16" xfId="21" applyFont="1" applyFill="1" applyBorder="1">
      <alignment vertical="center"/>
      <protection/>
    </xf>
    <xf numFmtId="164" fontId="1" fillId="0" borderId="19" xfId="21" applyFont="1" applyFill="1" applyBorder="1">
      <alignment vertical="center"/>
      <protection/>
    </xf>
    <xf numFmtId="164" fontId="1" fillId="0" borderId="20" xfId="21" applyFont="1" applyFill="1" applyBorder="1">
      <alignment vertical="center"/>
      <protection/>
    </xf>
    <xf numFmtId="164" fontId="1" fillId="0" borderId="0" xfId="21" applyFont="1" applyFill="1">
      <alignment vertical="center"/>
      <protection/>
    </xf>
    <xf numFmtId="164" fontId="1" fillId="0" borderId="21" xfId="21" applyFont="1" applyFill="1" applyBorder="1">
      <alignment vertical="center"/>
      <protection/>
    </xf>
    <xf numFmtId="164" fontId="1" fillId="0" borderId="22" xfId="21" applyFont="1" applyFill="1" applyBorder="1">
      <alignment vertical="center"/>
      <protection/>
    </xf>
    <xf numFmtId="164" fontId="4" fillId="0" borderId="20" xfId="21" applyNumberFormat="1" applyFont="1" applyFill="1" applyBorder="1" applyAlignment="1">
      <alignment/>
      <protection/>
    </xf>
    <xf numFmtId="164" fontId="1" fillId="0" borderId="23" xfId="21" applyFont="1" applyFill="1" applyBorder="1">
      <alignment vertical="center"/>
      <protection/>
    </xf>
    <xf numFmtId="164" fontId="1" fillId="0" borderId="17" xfId="21" applyFont="1" applyFill="1" applyBorder="1" applyAlignment="1">
      <alignment vertical="center" wrapText="1"/>
      <protection/>
    </xf>
    <xf numFmtId="169" fontId="1" fillId="5" borderId="16" xfId="21" applyNumberFormat="1" applyFont="1" applyFill="1" applyBorder="1">
      <alignment vertical="center"/>
      <protection/>
    </xf>
    <xf numFmtId="164" fontId="1" fillId="0" borderId="24" xfId="21" applyFont="1" applyFill="1" applyBorder="1">
      <alignment vertical="center"/>
      <protection/>
    </xf>
    <xf numFmtId="164" fontId="1" fillId="0" borderId="16" xfId="21" applyFont="1" applyFill="1" applyBorder="1" applyAlignment="1">
      <alignment vertical="center" wrapText="1"/>
      <protection/>
    </xf>
    <xf numFmtId="164" fontId="1" fillId="0" borderId="0" xfId="21" applyFont="1" applyFill="1" applyBorder="1" applyAlignment="1">
      <alignment vertical="center" wrapText="1"/>
      <protection/>
    </xf>
    <xf numFmtId="164" fontId="4" fillId="0" borderId="0" xfId="0" applyFont="1" applyAlignment="1">
      <alignment wrapText="1"/>
    </xf>
    <xf numFmtId="164" fontId="3" fillId="2" borderId="11" xfId="21" applyNumberFormat="1" applyFont="1" applyFill="1" applyBorder="1" applyAlignment="1">
      <alignment horizontal="left" vertical="center"/>
      <protection/>
    </xf>
    <xf numFmtId="164" fontId="3" fillId="2" borderId="12" xfId="21" applyNumberFormat="1" applyFont="1" applyFill="1" applyBorder="1" applyAlignment="1">
      <alignment horizontal="left" vertical="center"/>
      <protection/>
    </xf>
    <xf numFmtId="164" fontId="4" fillId="0" borderId="10" xfId="21" applyNumberFormat="1" applyFont="1" applyFill="1" applyBorder="1" applyAlignment="1">
      <alignment vertical="center"/>
      <protection/>
    </xf>
    <xf numFmtId="164" fontId="4" fillId="0" borderId="14" xfId="21" applyNumberFormat="1" applyFont="1" applyFill="1" applyBorder="1" applyAlignment="1">
      <alignment wrapText="1"/>
      <protection/>
    </xf>
    <xf numFmtId="164" fontId="4" fillId="0" borderId="14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 vertical="center" wrapText="1"/>
      <protection/>
    </xf>
    <xf numFmtId="164" fontId="4" fillId="0" borderId="25" xfId="21" applyNumberFormat="1" applyFont="1" applyFill="1" applyBorder="1" applyAlignment="1">
      <alignment wrapText="1"/>
      <protection/>
    </xf>
    <xf numFmtId="164" fontId="4" fillId="5" borderId="25" xfId="21" applyNumberFormat="1" applyFont="1" applyFill="1" applyBorder="1" applyAlignment="1">
      <alignment/>
      <protection/>
    </xf>
    <xf numFmtId="164" fontId="4" fillId="0" borderId="25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/>
      <protection/>
    </xf>
    <xf numFmtId="169" fontId="4" fillId="5" borderId="26" xfId="21" applyNumberFormat="1" applyFont="1" applyFill="1" applyBorder="1" applyAlignment="1">
      <alignment/>
      <protection/>
    </xf>
    <xf numFmtId="164" fontId="3" fillId="0" borderId="14" xfId="21" applyNumberFormat="1" applyFont="1" applyFill="1" applyBorder="1" applyAlignment="1">
      <alignment/>
      <protection/>
    </xf>
    <xf numFmtId="169" fontId="3" fillId="5" borderId="14" xfId="21" applyNumberFormat="1" applyFont="1" applyFill="1" applyBorder="1" applyAlignment="1">
      <alignment/>
      <protection/>
    </xf>
    <xf numFmtId="166" fontId="4" fillId="5" borderId="25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3" fillId="0" borderId="10" xfId="21" applyNumberFormat="1" applyFont="1" applyFill="1" applyBorder="1" applyAlignment="1">
      <alignment vertical="top" wrapText="1"/>
      <protection/>
    </xf>
    <xf numFmtId="164" fontId="12" fillId="5" borderId="10" xfId="21" applyNumberFormat="1" applyFont="1" applyFill="1" applyBorder="1" applyAlignment="1">
      <alignment vertical="top" wrapText="1"/>
      <protection/>
    </xf>
    <xf numFmtId="164" fontId="1" fillId="0" borderId="10" xfId="21" applyNumberFormat="1" applyFont="1" applyFill="1" applyBorder="1" applyAlignment="1">
      <alignment vertical="top" wrapText="1"/>
      <protection/>
    </xf>
    <xf numFmtId="164" fontId="13" fillId="0" borderId="10" xfId="21" applyNumberFormat="1" applyFont="1" applyFill="1" applyBorder="1" applyAlignment="1">
      <alignment/>
      <protection/>
    </xf>
    <xf numFmtId="164" fontId="12" fillId="0" borderId="27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 horizontal="left"/>
      <protection/>
    </xf>
    <xf numFmtId="169" fontId="12" fillId="0" borderId="14" xfId="21" applyNumberFormat="1" applyFont="1" applyFill="1" applyBorder="1" applyAlignment="1">
      <alignment/>
      <protection/>
    </xf>
    <xf numFmtId="164" fontId="12" fillId="0" borderId="25" xfId="21" applyNumberFormat="1" applyFont="1" applyFill="1" applyBorder="1" applyAlignment="1">
      <alignment horizontal="left"/>
      <protection/>
    </xf>
    <xf numFmtId="169" fontId="12" fillId="5" borderId="25" xfId="21" applyNumberFormat="1" applyFont="1" applyFill="1" applyBorder="1" applyAlignment="1">
      <alignment/>
      <protection/>
    </xf>
    <xf numFmtId="164" fontId="4" fillId="0" borderId="27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 horizontal="left"/>
      <protection/>
    </xf>
    <xf numFmtId="169" fontId="12" fillId="5" borderId="26" xfId="21" applyNumberFormat="1" applyFont="1" applyFill="1" applyBorder="1" applyAlignment="1">
      <alignment/>
      <protection/>
    </xf>
    <xf numFmtId="164" fontId="2" fillId="0" borderId="10" xfId="21" applyNumberFormat="1" applyFont="1" applyFill="1" applyBorder="1" applyAlignment="1">
      <alignment wrapText="1"/>
      <protection/>
    </xf>
    <xf numFmtId="164" fontId="12" fillId="0" borderId="0" xfId="21" applyNumberFormat="1" applyFont="1" applyFill="1" applyBorder="1" applyAlignment="1">
      <alignment horizontal="left"/>
      <protection/>
    </xf>
    <xf numFmtId="164" fontId="5" fillId="0" borderId="0" xfId="21" applyFont="1" applyFill="1">
      <alignment vertical="center"/>
      <protection/>
    </xf>
    <xf numFmtId="164" fontId="3" fillId="0" borderId="10" xfId="0" applyFont="1" applyBorder="1" applyAlignment="1">
      <alignment wrapText="1"/>
    </xf>
    <xf numFmtId="164" fontId="4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21" applyNumberFormat="1" applyFont="1" applyFill="1" applyBorder="1" applyAlignment="1">
      <alignment horizontal="left" vertical="top"/>
      <protection/>
    </xf>
    <xf numFmtId="164" fontId="4" fillId="0" borderId="26" xfId="0" applyFont="1" applyBorder="1" applyAlignment="1">
      <alignment wrapText="1"/>
    </xf>
    <xf numFmtId="164" fontId="4" fillId="6" borderId="26" xfId="0" applyFont="1" applyFill="1" applyBorder="1" applyAlignment="1">
      <alignment/>
    </xf>
    <xf numFmtId="164" fontId="4" fillId="5" borderId="26" xfId="0" applyFont="1" applyFill="1" applyBorder="1" applyAlignment="1">
      <alignment/>
    </xf>
    <xf numFmtId="164" fontId="4" fillId="0" borderId="0" xfId="21" applyNumberFormat="1" applyFont="1" applyFill="1" applyBorder="1" applyAlignment="1">
      <alignment horizontal="left" vertical="top" wrapText="1"/>
      <protection/>
    </xf>
    <xf numFmtId="168" fontId="4" fillId="5" borderId="26" xfId="0" applyNumberFormat="1" applyFont="1" applyFill="1" applyBorder="1" applyAlignment="1">
      <alignment/>
    </xf>
    <xf numFmtId="164" fontId="4" fillId="0" borderId="10" xfId="21" applyNumberFormat="1" applyFont="1" applyFill="1" applyBorder="1" applyAlignment="1">
      <alignment horizontal="left" vertical="top" wrapText="1"/>
      <protection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/>
    </xf>
    <xf numFmtId="164" fontId="4" fillId="5" borderId="10" xfId="0" applyFont="1" applyFill="1" applyBorder="1" applyAlignment="1">
      <alignment/>
    </xf>
    <xf numFmtId="164" fontId="14" fillId="0" borderId="0" xfId="0" applyFont="1" applyAlignment="1">
      <alignment wrapText="1"/>
    </xf>
    <xf numFmtId="164" fontId="4" fillId="0" borderId="14" xfId="0" applyFont="1" applyBorder="1" applyAlignment="1">
      <alignment/>
    </xf>
    <xf numFmtId="164" fontId="4" fillId="0" borderId="25" xfId="0" applyFont="1" applyBorder="1" applyAlignment="1">
      <alignment wrapText="1"/>
    </xf>
    <xf numFmtId="164" fontId="4" fillId="0" borderId="25" xfId="0" applyFont="1" applyBorder="1" applyAlignment="1">
      <alignment/>
    </xf>
    <xf numFmtId="164" fontId="4" fillId="3" borderId="11" xfId="21" applyNumberFormat="1" applyFont="1" applyFill="1" applyBorder="1" applyAlignment="1">
      <alignment horizontal="center"/>
      <protection/>
    </xf>
    <xf numFmtId="164" fontId="4" fillId="3" borderId="12" xfId="21" applyNumberFormat="1" applyFont="1" applyFill="1" applyBorder="1" applyAlignment="1">
      <alignment horizontal="center"/>
      <protection/>
    </xf>
    <xf numFmtId="164" fontId="4" fillId="0" borderId="14" xfId="21" applyNumberFormat="1" applyFont="1" applyFill="1" applyBorder="1" applyAlignment="1">
      <alignment horizontal="left" vertical="top"/>
      <protection/>
    </xf>
    <xf numFmtId="164" fontId="4" fillId="0" borderId="25" xfId="21" applyNumberFormat="1" applyFont="1" applyFill="1" applyBorder="1" applyAlignment="1">
      <alignment horizontal="left" vertical="top"/>
      <protection/>
    </xf>
    <xf numFmtId="166" fontId="4" fillId="7" borderId="14" xfId="22" applyFont="1" applyFill="1" applyBorder="1" applyAlignment="1" applyProtection="1">
      <alignment vertical="top"/>
      <protection/>
    </xf>
    <xf numFmtId="164" fontId="15" fillId="0" borderId="0" xfId="0" applyFont="1" applyAlignment="1">
      <alignment/>
    </xf>
    <xf numFmtId="168" fontId="4" fillId="7" borderId="14" xfId="22" applyNumberFormat="1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68" fontId="4" fillId="7" borderId="10" xfId="21" applyNumberFormat="1" applyFont="1" applyFill="1" applyBorder="1" applyAlignment="1">
      <alignment/>
      <protection/>
    </xf>
    <xf numFmtId="164" fontId="14" fillId="0" borderId="0" xfId="0" applyFont="1" applyAlignment="1">
      <alignment/>
    </xf>
    <xf numFmtId="164" fontId="5" fillId="2" borderId="10" xfId="21" applyFont="1" applyFill="1" applyBorder="1">
      <alignment vertical="center"/>
      <protection/>
    </xf>
    <xf numFmtId="164" fontId="1" fillId="2" borderId="10" xfId="21" applyFont="1" applyFill="1" applyBorder="1">
      <alignment vertical="center"/>
      <protection/>
    </xf>
    <xf numFmtId="164" fontId="4" fillId="0" borderId="12" xfId="21" applyNumberFormat="1" applyFont="1" applyFill="1" applyBorder="1" applyAlignment="1">
      <alignment/>
      <protection/>
    </xf>
    <xf numFmtId="164" fontId="1" fillId="0" borderId="10" xfId="21" applyFont="1" applyFill="1" applyBorder="1">
      <alignment vertical="center"/>
      <protection/>
    </xf>
    <xf numFmtId="164" fontId="1" fillId="0" borderId="10" xfId="21" applyFont="1" applyFill="1" applyBorder="1" applyAlignment="1">
      <alignment vertical="center" wrapText="1"/>
      <protection/>
    </xf>
    <xf numFmtId="169" fontId="1" fillId="5" borderId="10" xfId="21" applyNumberFormat="1" applyFont="1" applyFill="1" applyBorder="1">
      <alignment vertical="center"/>
      <protection/>
    </xf>
    <xf numFmtId="164" fontId="1" fillId="0" borderId="10" xfId="21" applyFont="1" applyBorder="1">
      <alignment vertical="center"/>
      <protection/>
    </xf>
    <xf numFmtId="164" fontId="4" fillId="0" borderId="10" xfId="21" applyNumberFormat="1" applyFont="1" applyFill="1" applyBorder="1" applyAlignment="1">
      <alignment horizontal="left"/>
      <protection/>
    </xf>
    <xf numFmtId="164" fontId="4" fillId="5" borderId="10" xfId="21" applyNumberFormat="1" applyFont="1" applyFill="1" applyBorder="1" applyAlignment="1">
      <alignment/>
      <protection/>
    </xf>
    <xf numFmtId="164" fontId="5" fillId="2" borderId="16" xfId="21" applyFont="1" applyFill="1" applyBorder="1">
      <alignment vertical="center"/>
      <protection/>
    </xf>
    <xf numFmtId="164" fontId="1" fillId="2" borderId="16" xfId="21" applyFont="1" applyFill="1" applyBorder="1">
      <alignment vertical="center"/>
      <protection/>
    </xf>
    <xf numFmtId="164" fontId="4" fillId="0" borderId="0" xfId="21" applyFont="1" applyFill="1" applyAlignment="1">
      <alignment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4" fontId="4" fillId="0" borderId="0" xfId="21" applyFont="1" applyFill="1">
      <alignment vertical="center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9" fontId="4" fillId="5" borderId="10" xfId="21" applyNumberFormat="1" applyFont="1" applyFill="1" applyBorder="1" applyAlignment="1">
      <alignment/>
      <protection/>
    </xf>
    <xf numFmtId="164" fontId="1" fillId="0" borderId="10" xfId="21" applyNumberFormat="1" applyFont="1" applyFill="1" applyBorder="1" applyAlignment="1">
      <alignment wrapText="1"/>
      <protection/>
    </xf>
    <xf numFmtId="164" fontId="4" fillId="0" borderId="0" xfId="21" applyNumberFormat="1" applyFont="1" applyFill="1" applyBorder="1" applyAlignment="1">
      <alignment wrapText="1"/>
      <protection/>
    </xf>
    <xf numFmtId="166" fontId="4" fillId="5" borderId="10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69" fontId="3" fillId="5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 vertical="top" wrapText="1"/>
      <protection/>
    </xf>
    <xf numFmtId="164" fontId="12" fillId="0" borderId="10" xfId="21" applyNumberFormat="1" applyFont="1" applyFill="1" applyBorder="1" applyAlignment="1">
      <alignment horizontal="left"/>
      <protection/>
    </xf>
    <xf numFmtId="169" fontId="12" fillId="0" borderId="10" xfId="21" applyNumberFormat="1" applyFont="1" applyFill="1" applyBorder="1" applyAlignment="1">
      <alignment/>
      <protection/>
    </xf>
    <xf numFmtId="169" fontId="12" fillId="5" borderId="10" xfId="21" applyNumberFormat="1" applyFont="1" applyFill="1" applyBorder="1" applyAlignment="1">
      <alignment/>
      <protection/>
    </xf>
    <xf numFmtId="164" fontId="13" fillId="0" borderId="10" xfId="21" applyNumberFormat="1" applyFont="1" applyFill="1" applyBorder="1" applyAlignment="1">
      <alignment horizontal="left" wrapText="1"/>
      <protection/>
    </xf>
    <xf numFmtId="166" fontId="13" fillId="5" borderId="10" xfId="19" applyFont="1" applyFill="1" applyBorder="1" applyAlignment="1" applyProtection="1">
      <alignment/>
      <protection/>
    </xf>
    <xf numFmtId="169" fontId="13" fillId="5" borderId="10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 horizontal="left" vertical="top"/>
      <protection/>
    </xf>
    <xf numFmtId="166" fontId="4" fillId="5" borderId="14" xfId="22" applyFont="1" applyFill="1" applyBorder="1" applyAlignment="1" applyProtection="1">
      <alignment vertical="top"/>
      <protection/>
    </xf>
    <xf numFmtId="164" fontId="4" fillId="0" borderId="26" xfId="21" applyNumberFormat="1" applyFont="1" applyFill="1" applyBorder="1" applyAlignment="1">
      <alignment vertical="top"/>
      <protection/>
    </xf>
    <xf numFmtId="169" fontId="4" fillId="5" borderId="26" xfId="21" applyNumberFormat="1" applyFont="1" applyFill="1" applyBorder="1" applyAlignment="1">
      <alignment vertical="top"/>
      <protection/>
    </xf>
    <xf numFmtId="164" fontId="4" fillId="0" borderId="0" xfId="0" applyNumberFormat="1" applyFont="1" applyFill="1" applyBorder="1" applyAlignment="1">
      <alignment vertical="top"/>
    </xf>
    <xf numFmtId="166" fontId="4" fillId="8" borderId="14" xfId="22" applyFont="1" applyFill="1" applyBorder="1" applyAlignment="1" applyProtection="1">
      <alignment vertical="top"/>
      <protection/>
    </xf>
    <xf numFmtId="169" fontId="4" fillId="8" borderId="26" xfId="21" applyNumberFormat="1" applyFont="1" applyFill="1" applyBorder="1" applyAlignment="1">
      <alignment vertical="top"/>
      <protection/>
    </xf>
    <xf numFmtId="169" fontId="4" fillId="8" borderId="10" xfId="21" applyNumberFormat="1" applyFont="1" applyFill="1" applyBorder="1" applyAlignment="1">
      <alignment/>
      <protection/>
    </xf>
    <xf numFmtId="164" fontId="4" fillId="0" borderId="26" xfId="21" applyFont="1" applyFill="1" applyBorder="1" applyAlignment="1">
      <alignment vertical="top"/>
      <protection/>
    </xf>
    <xf numFmtId="166" fontId="4" fillId="5" borderId="26" xfId="22" applyFont="1" applyFill="1" applyBorder="1" applyAlignment="1" applyProtection="1">
      <alignment vertical="top"/>
      <protection/>
    </xf>
    <xf numFmtId="164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4E4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6" t="s">
        <v>8</v>
      </c>
      <c r="B9" s="7" t="s">
        <v>9</v>
      </c>
    </row>
    <row r="10" spans="1:2" ht="12.75">
      <c r="A10" s="8" t="s">
        <v>10</v>
      </c>
      <c r="B10" s="9" t="s">
        <v>11</v>
      </c>
    </row>
    <row r="11" spans="1:2" ht="12.75">
      <c r="A11" s="10" t="s">
        <v>12</v>
      </c>
      <c r="B11" s="11" t="s">
        <v>13</v>
      </c>
    </row>
    <row r="12" spans="1:2" ht="12.75">
      <c r="A12" s="8" t="s">
        <v>14</v>
      </c>
      <c r="B12" s="9" t="s">
        <v>15</v>
      </c>
    </row>
    <row r="13" spans="1:2" ht="12.75">
      <c r="A13" s="6" t="s">
        <v>16</v>
      </c>
      <c r="B13" s="7" t="s">
        <v>17</v>
      </c>
    </row>
    <row r="14" spans="1:2" ht="12.75">
      <c r="A14" s="6" t="s">
        <v>18</v>
      </c>
      <c r="B14" s="6" t="s">
        <v>19</v>
      </c>
    </row>
    <row r="15" spans="1:2" ht="12.75">
      <c r="A15" s="6" t="s">
        <v>20</v>
      </c>
      <c r="B15" s="6" t="s">
        <v>21</v>
      </c>
    </row>
    <row r="16" spans="1:2" ht="12.75">
      <c r="A16" s="6" t="s">
        <v>22</v>
      </c>
      <c r="B16" s="7" t="s">
        <v>23</v>
      </c>
    </row>
    <row r="17" spans="1:2" ht="12.75">
      <c r="A17" s="6" t="s">
        <v>24</v>
      </c>
      <c r="B17" s="7" t="s">
        <v>25</v>
      </c>
    </row>
    <row r="18" spans="1:2" ht="12.75">
      <c r="A18" s="6" t="s">
        <v>26</v>
      </c>
      <c r="B18" s="7" t="s">
        <v>27</v>
      </c>
    </row>
    <row r="19" spans="1:2" ht="12.75">
      <c r="A19" s="10" t="s">
        <v>28</v>
      </c>
      <c r="B19" s="11" t="s">
        <v>29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5"/>
  <cols>
    <col min="1" max="1" width="56.00390625" style="3" customWidth="1"/>
    <col min="2" max="2" width="8.8515625" style="3" customWidth="1"/>
    <col min="3" max="3" width="55.421875" style="3" customWidth="1"/>
    <col min="4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22</v>
      </c>
    </row>
    <row r="5" spans="1:5" ht="12.75">
      <c r="A5" s="87" t="s">
        <v>324</v>
      </c>
      <c r="B5" s="2"/>
      <c r="C5" s="2"/>
      <c r="D5" s="2"/>
      <c r="E5" s="2"/>
    </row>
    <row r="7" spans="1:3" ht="12.75">
      <c r="A7" s="99" t="s">
        <v>325</v>
      </c>
      <c r="B7" s="86"/>
      <c r="C7" s="86"/>
    </row>
    <row r="8" spans="1:3" ht="12.75">
      <c r="A8" s="86" t="s">
        <v>211</v>
      </c>
      <c r="B8" s="86"/>
      <c r="C8" s="86"/>
    </row>
    <row r="9" spans="1:3" ht="12.75">
      <c r="A9" s="99" t="s">
        <v>212</v>
      </c>
      <c r="B9" s="100"/>
      <c r="C9" s="100"/>
    </row>
    <row r="10" spans="1:3" ht="12.75">
      <c r="A10" s="86"/>
      <c r="B10" s="86"/>
      <c r="C10" s="86"/>
    </row>
    <row r="11" spans="1:3" ht="12.75">
      <c r="A11" s="101" t="s">
        <v>213</v>
      </c>
      <c r="B11" s="102"/>
      <c r="C11" s="103" t="s">
        <v>214</v>
      </c>
    </row>
    <row r="12" spans="1:3" ht="12.75">
      <c r="A12" s="104" t="s">
        <v>326</v>
      </c>
      <c r="B12" s="105"/>
      <c r="C12" s="106"/>
    </row>
    <row r="13" spans="1:3" ht="18" customHeight="1">
      <c r="A13" s="107" t="s">
        <v>216</v>
      </c>
      <c r="B13" s="108"/>
      <c r="C13" s="109" t="s">
        <v>217</v>
      </c>
    </row>
    <row r="14" spans="1:3" ht="12.75">
      <c r="A14" s="107" t="s">
        <v>218</v>
      </c>
      <c r="B14" s="108"/>
      <c r="C14" s="110" t="s">
        <v>219</v>
      </c>
    </row>
    <row r="15" spans="1:3" ht="12.75">
      <c r="A15" s="111" t="s">
        <v>327</v>
      </c>
      <c r="B15" s="112">
        <f>IF(B12="","",((B12-(1.07*B14*0.25)+(0.15*B13*B14*0.25))/(1-0.88*B14*0.25)))</f>
        <v>0</v>
      </c>
      <c r="C15" s="106"/>
    </row>
    <row r="16" spans="1:3" ht="12.75">
      <c r="A16" s="86"/>
      <c r="B16" s="86"/>
      <c r="C16" s="86"/>
    </row>
    <row r="17" spans="1:3" ht="12.75">
      <c r="A17" s="101" t="s">
        <v>221</v>
      </c>
      <c r="B17" s="102"/>
      <c r="C17" s="106"/>
    </row>
    <row r="18" spans="1:3" ht="16.5" customHeight="1">
      <c r="A18" s="104" t="s">
        <v>222</v>
      </c>
      <c r="B18" s="105"/>
      <c r="C18" s="109" t="s">
        <v>217</v>
      </c>
    </row>
    <row r="19" spans="1:3" ht="16.5" customHeight="1">
      <c r="A19" s="113" t="s">
        <v>223</v>
      </c>
      <c r="B19" s="110"/>
      <c r="C19" s="110" t="s">
        <v>219</v>
      </c>
    </row>
    <row r="20" spans="1:3" ht="29.25" customHeight="1">
      <c r="A20" s="114" t="s">
        <v>328</v>
      </c>
      <c r="B20" s="112">
        <f>((0.25*(B15-(1.07*B19+0.12*B15*B19-0.15*B18*B19+B15-B15*B19))))</f>
        <v>0</v>
      </c>
      <c r="C20" s="103" t="s">
        <v>225</v>
      </c>
    </row>
    <row r="21" spans="1:3" ht="16.5" customHeight="1">
      <c r="A21" s="114" t="s">
        <v>329</v>
      </c>
      <c r="B21" s="112">
        <f>B15-B20</f>
        <v>0</v>
      </c>
      <c r="C21" s="103" t="s">
        <v>225</v>
      </c>
    </row>
    <row r="22" spans="1:3" ht="12.75">
      <c r="A22" s="115"/>
      <c r="C22" s="106"/>
    </row>
    <row r="23" spans="1:3" ht="12.75">
      <c r="A23" s="86" t="s">
        <v>227</v>
      </c>
      <c r="B23" s="86"/>
      <c r="C23" s="86"/>
    </row>
    <row r="24" spans="1:3" ht="12.75">
      <c r="A24" s="86" t="s">
        <v>207</v>
      </c>
      <c r="B24" s="86"/>
      <c r="C24" s="86"/>
    </row>
    <row r="25" spans="1:3" ht="12.75">
      <c r="A25" s="3" t="s">
        <v>330</v>
      </c>
      <c r="B25" s="86"/>
      <c r="C25" s="86"/>
    </row>
    <row r="26" ht="12.75">
      <c r="A26" s="3" t="s">
        <v>229</v>
      </c>
    </row>
    <row r="27" ht="12.75">
      <c r="A27" s="86" t="s">
        <v>230</v>
      </c>
    </row>
    <row r="29" spans="1:3" ht="12.75" customHeight="1">
      <c r="A29" s="116" t="s">
        <v>231</v>
      </c>
      <c r="B29" s="116"/>
      <c r="C29" s="116"/>
    </row>
    <row r="30" spans="1:3" ht="12.75" customHeight="1">
      <c r="A30" s="116" t="s">
        <v>331</v>
      </c>
      <c r="B30" s="116"/>
      <c r="C30" s="116"/>
    </row>
    <row r="31" ht="12.75">
      <c r="A31" s="3" t="s">
        <v>332</v>
      </c>
    </row>
    <row r="38" spans="1:5" ht="12.75">
      <c r="A38" s="87"/>
      <c r="B38" s="2"/>
      <c r="C38" s="2"/>
      <c r="D38" s="2"/>
      <c r="E38" s="2"/>
    </row>
    <row r="39" spans="1:3" ht="12.75">
      <c r="A39" s="87" t="s">
        <v>333</v>
      </c>
      <c r="B39" s="2"/>
      <c r="C39" s="2"/>
    </row>
    <row r="40" spans="1:3" ht="12.75">
      <c r="A40" s="1"/>
      <c r="B40" s="1"/>
      <c r="C40" s="1"/>
    </row>
    <row r="41" spans="1:3" ht="12.75">
      <c r="A41" s="189" t="s">
        <v>235</v>
      </c>
      <c r="B41" s="189"/>
      <c r="C41" s="119" t="s">
        <v>214</v>
      </c>
    </row>
    <row r="42" spans="1:3" ht="12.75">
      <c r="A42" s="120" t="s">
        <v>236</v>
      </c>
      <c r="B42" s="121"/>
      <c r="C42" s="122" t="s">
        <v>237</v>
      </c>
    </row>
    <row r="43" spans="1:3" ht="12.75">
      <c r="A43" s="123" t="s">
        <v>238</v>
      </c>
      <c r="B43" s="124">
        <v>0.18</v>
      </c>
      <c r="C43" s="125" t="s">
        <v>239</v>
      </c>
    </row>
    <row r="44" spans="1:3" ht="12.75">
      <c r="A44" s="125" t="s">
        <v>240</v>
      </c>
      <c r="B44" s="125"/>
      <c r="C44" s="125" t="s">
        <v>219</v>
      </c>
    </row>
    <row r="45" spans="1:3" ht="12.75">
      <c r="A45" s="125" t="s">
        <v>241</v>
      </c>
      <c r="B45" s="124">
        <f>B44*B43</f>
        <v>0</v>
      </c>
      <c r="C45" s="125" t="s">
        <v>242</v>
      </c>
    </row>
    <row r="46" spans="1:3" ht="12.75">
      <c r="A46" s="126" t="s">
        <v>243</v>
      </c>
      <c r="B46" s="127">
        <f>B45*B42</f>
        <v>0</v>
      </c>
      <c r="C46" s="126" t="s">
        <v>309</v>
      </c>
    </row>
    <row r="47" spans="1:3" ht="12.75">
      <c r="A47" s="100"/>
      <c r="B47" s="100"/>
      <c r="C47" s="100"/>
    </row>
    <row r="48" spans="1:3" ht="12.75">
      <c r="A48" s="128" t="s">
        <v>245</v>
      </c>
      <c r="B48" s="129">
        <f>B42-((B43*B44)*B42)</f>
        <v>0</v>
      </c>
      <c r="C48" s="192" t="s">
        <v>334</v>
      </c>
    </row>
    <row r="49" spans="1:3" ht="12.75">
      <c r="A49" s="125" t="s">
        <v>247</v>
      </c>
      <c r="B49" s="130" t="e">
        <f>1-(B48/B42)</f>
        <v>#DIV/0!</v>
      </c>
      <c r="C49" s="131" t="s">
        <v>248</v>
      </c>
    </row>
    <row r="50" spans="1:3" ht="12.75">
      <c r="A50" s="126" t="s">
        <v>249</v>
      </c>
      <c r="B50" s="127">
        <f>B42-B48</f>
        <v>0</v>
      </c>
      <c r="C50" s="100" t="s">
        <v>335</v>
      </c>
    </row>
    <row r="51" spans="1:3" ht="12.75">
      <c r="A51" s="100"/>
      <c r="B51" s="100"/>
      <c r="C51" s="100"/>
    </row>
    <row r="52" spans="1:3" ht="12.75">
      <c r="A52" s="132" t="s">
        <v>251</v>
      </c>
      <c r="B52" s="86"/>
      <c r="C52" s="86"/>
    </row>
    <row r="53" spans="1:3" ht="12.75">
      <c r="A53" s="100"/>
      <c r="B53" s="100"/>
      <c r="C53" s="100"/>
    </row>
    <row r="54" spans="1:3" ht="12.75">
      <c r="A54" s="133" t="s">
        <v>252</v>
      </c>
      <c r="B54" s="196"/>
      <c r="C54" s="135" t="s">
        <v>253</v>
      </c>
    </row>
    <row r="55" spans="1:3" ht="12.75">
      <c r="A55" s="100"/>
      <c r="B55" s="100"/>
      <c r="C55" s="100"/>
    </row>
    <row r="56" spans="1:3" ht="12.75">
      <c r="A56" s="100"/>
      <c r="B56" s="136" t="s">
        <v>245</v>
      </c>
      <c r="C56" s="137"/>
    </row>
    <row r="57" spans="1:3" ht="12.75">
      <c r="A57" s="138" t="s">
        <v>254</v>
      </c>
      <c r="B57" s="139"/>
      <c r="C57" s="122" t="s">
        <v>336</v>
      </c>
    </row>
    <row r="58" spans="1:3" ht="12.75">
      <c r="A58" s="140" t="s">
        <v>255</v>
      </c>
      <c r="B58" s="141">
        <f>B48</f>
        <v>0</v>
      </c>
      <c r="C58" s="142" t="s">
        <v>337</v>
      </c>
    </row>
    <row r="59" spans="1:3" ht="12.75">
      <c r="A59" s="143" t="s">
        <v>338</v>
      </c>
      <c r="B59" s="144">
        <f>IF(B57="","",B57-(B54*B58))</f>
        <v>0</v>
      </c>
      <c r="C59" s="131" t="s">
        <v>337</v>
      </c>
    </row>
    <row r="60" spans="1:3" ht="12.75">
      <c r="A60" s="86"/>
      <c r="B60" s="86"/>
      <c r="C60" s="86"/>
    </row>
    <row r="61" spans="1:3" ht="12.75">
      <c r="A61" s="86" t="s">
        <v>207</v>
      </c>
      <c r="B61" s="86"/>
      <c r="C61" s="86"/>
    </row>
    <row r="62" spans="1:3" ht="12.75">
      <c r="A62" s="146" t="s">
        <v>339</v>
      </c>
      <c r="B62" s="1"/>
      <c r="C62" s="1"/>
    </row>
    <row r="63" spans="1:3" ht="12.75">
      <c r="A63" s="1"/>
      <c r="B63" s="1"/>
      <c r="C63" s="1"/>
    </row>
    <row r="64" spans="1:3" ht="12.75">
      <c r="A64" s="1" t="s">
        <v>340</v>
      </c>
      <c r="B64" s="1"/>
      <c r="C64" s="1"/>
    </row>
  </sheetData>
  <sheetProtection selectLockedCells="1" selectUnlockedCells="1"/>
  <mergeCells count="3">
    <mergeCell ref="A29:C29"/>
    <mergeCell ref="A30:C30"/>
    <mergeCell ref="A41:B41"/>
  </mergeCells>
  <dataValidations count="3">
    <dataValidation type="decimal" allowBlank="1" showInputMessage="1" showErrorMessage="1" errorTitle="Unrealistic dosage" error="The function of this calculator only allows realistic dosages between 1.5ppm and 3ppm. " sqref="B13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4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4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74.71093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24</v>
      </c>
    </row>
    <row r="5" spans="1:3" ht="12.75">
      <c r="A5" s="131" t="s">
        <v>341</v>
      </c>
      <c r="B5" s="131"/>
      <c r="C5" s="3"/>
    </row>
    <row r="6" spans="1:3" ht="12.75">
      <c r="A6" s="165" t="s">
        <v>279</v>
      </c>
      <c r="B6" s="166"/>
      <c r="C6" s="3"/>
    </row>
    <row r="7" spans="1:3" ht="12.75">
      <c r="A7" s="121" t="s">
        <v>342</v>
      </c>
      <c r="B7" s="3"/>
      <c r="C7" s="167" t="s">
        <v>219</v>
      </c>
    </row>
    <row r="8" spans="1:3" ht="12.75">
      <c r="A8" s="125" t="s">
        <v>343</v>
      </c>
      <c r="B8" s="3"/>
      <c r="C8" s="168" t="s">
        <v>219</v>
      </c>
    </row>
    <row r="9" spans="1:3" ht="12.75">
      <c r="A9" s="126" t="s">
        <v>344</v>
      </c>
      <c r="B9" s="3"/>
      <c r="C9" s="203" t="s">
        <v>219</v>
      </c>
    </row>
    <row r="10" spans="1:3" ht="12.75">
      <c r="A10" s="165" t="s">
        <v>282</v>
      </c>
      <c r="B10" s="166"/>
      <c r="C10" s="3"/>
    </row>
    <row r="11" spans="1:3" ht="12.75">
      <c r="A11" s="167" t="s">
        <v>345</v>
      </c>
      <c r="B11" s="204">
        <f>(B7*B8)*B9</f>
        <v>0</v>
      </c>
      <c r="C11" s="3"/>
    </row>
    <row r="12" spans="1:3" ht="12.75">
      <c r="A12" s="205" t="s">
        <v>346</v>
      </c>
      <c r="B12" s="206">
        <f>B11*B5</f>
        <v>0</v>
      </c>
      <c r="C12" s="3"/>
    </row>
    <row r="13" spans="1:3" ht="12.75">
      <c r="A13" s="172" t="s">
        <v>347</v>
      </c>
      <c r="B13" s="190">
        <f>B5-B12</f>
        <v>0</v>
      </c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207" t="s">
        <v>207</v>
      </c>
      <c r="B16" s="3"/>
      <c r="C16" s="3"/>
    </row>
    <row r="18" ht="12.75">
      <c r="A18" s="174" t="s">
        <v>348</v>
      </c>
    </row>
    <row r="19" ht="12.75">
      <c r="A19" s="174" t="s">
        <v>349</v>
      </c>
    </row>
    <row r="20" ht="12.75">
      <c r="A20" s="174" t="s">
        <v>350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26</v>
      </c>
    </row>
    <row r="5" spans="1:3" ht="12.75">
      <c r="A5" s="131" t="s">
        <v>351</v>
      </c>
      <c r="B5" s="131"/>
      <c r="C5" s="3"/>
    </row>
    <row r="6" spans="1:3" ht="12.75">
      <c r="A6" s="165" t="s">
        <v>279</v>
      </c>
      <c r="B6" s="166"/>
      <c r="C6" s="3"/>
    </row>
    <row r="7" spans="1:3" ht="12.75">
      <c r="A7" s="121" t="s">
        <v>352</v>
      </c>
      <c r="B7" s="121"/>
      <c r="C7" s="167" t="s">
        <v>219</v>
      </c>
    </row>
    <row r="8" spans="1:3" ht="12.75">
      <c r="A8" s="125" t="s">
        <v>353</v>
      </c>
      <c r="B8" s="121"/>
      <c r="C8" s="168" t="s">
        <v>219</v>
      </c>
    </row>
    <row r="9" spans="1:3" ht="12.75">
      <c r="A9" s="126" t="s">
        <v>354</v>
      </c>
      <c r="B9" s="121"/>
      <c r="C9" s="203" t="s">
        <v>219</v>
      </c>
    </row>
    <row r="10" spans="1:3" ht="12.75">
      <c r="A10" s="165" t="s">
        <v>282</v>
      </c>
      <c r="B10" s="166"/>
      <c r="C10" s="3"/>
    </row>
    <row r="11" spans="1:3" ht="12.75">
      <c r="A11" s="167" t="s">
        <v>355</v>
      </c>
      <c r="B11" s="208">
        <f>B7*B8*B9</f>
        <v>0</v>
      </c>
      <c r="C11" s="3"/>
    </row>
    <row r="12" spans="1:3" ht="12.75">
      <c r="A12" s="205" t="s">
        <v>356</v>
      </c>
      <c r="B12" s="209">
        <f>B5*B11</f>
        <v>0</v>
      </c>
      <c r="C12" s="3"/>
    </row>
    <row r="13" spans="1:3" ht="12.75">
      <c r="A13" s="172" t="s">
        <v>357</v>
      </c>
      <c r="B13" s="210">
        <f>B5-B12</f>
        <v>0</v>
      </c>
      <c r="C13" s="3"/>
    </row>
    <row r="14" spans="1:3" ht="12.75">
      <c r="A14" s="3"/>
      <c r="B14" s="3"/>
      <c r="C14" s="3"/>
    </row>
    <row r="15" spans="1:3" ht="12.75">
      <c r="A15" s="3" t="s">
        <v>358</v>
      </c>
      <c r="B15" s="3"/>
      <c r="C15" s="3"/>
    </row>
    <row r="16" spans="1:3" ht="12.75">
      <c r="A16" s="207" t="s">
        <v>207</v>
      </c>
      <c r="B16" s="3"/>
      <c r="C16" s="3"/>
    </row>
    <row r="17" spans="1:3" ht="12.75">
      <c r="A17" s="3"/>
      <c r="B17" s="3"/>
      <c r="C17" s="3"/>
    </row>
    <row r="18" ht="12.75">
      <c r="A18" s="174" t="s">
        <v>359</v>
      </c>
    </row>
    <row r="19" ht="12.75">
      <c r="A19" s="174" t="s">
        <v>360</v>
      </c>
    </row>
    <row r="20" ht="12.75">
      <c r="A20" s="174" t="s">
        <v>361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5"/>
  <cols>
    <col min="1" max="1" width="80.574218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362</v>
      </c>
    </row>
    <row r="5" spans="1:3" ht="12.75">
      <c r="A5" s="162" t="s">
        <v>363</v>
      </c>
      <c r="B5" s="162"/>
      <c r="C5" s="3"/>
    </row>
    <row r="6" spans="1:3" ht="12.75">
      <c r="A6" s="165" t="s">
        <v>279</v>
      </c>
      <c r="B6" s="166"/>
      <c r="C6" s="3"/>
    </row>
    <row r="7" spans="1:3" ht="12.75">
      <c r="A7" s="125" t="s">
        <v>364</v>
      </c>
      <c r="B7" s="125"/>
      <c r="C7" s="168" t="s">
        <v>219</v>
      </c>
    </row>
    <row r="8" spans="1:3" ht="12.75">
      <c r="A8" s="126" t="s">
        <v>365</v>
      </c>
      <c r="B8" s="126"/>
      <c r="C8" s="203" t="s">
        <v>219</v>
      </c>
    </row>
    <row r="9" spans="1:3" ht="12.75">
      <c r="A9" s="165" t="s">
        <v>282</v>
      </c>
      <c r="B9" s="166"/>
      <c r="C9" s="3"/>
    </row>
    <row r="10" spans="1:3" ht="12.75">
      <c r="A10" s="211" t="s">
        <v>366</v>
      </c>
      <c r="B10" s="212">
        <f>B7*B8</f>
        <v>0</v>
      </c>
      <c r="C10" s="3"/>
    </row>
    <row r="11" spans="1:3" ht="12.75">
      <c r="A11" s="172" t="s">
        <v>367</v>
      </c>
      <c r="B11" s="190">
        <f>B5-(B10*B5)</f>
        <v>0</v>
      </c>
      <c r="C11" s="3"/>
    </row>
    <row r="13" ht="12.75">
      <c r="A13" s="213" t="s">
        <v>368</v>
      </c>
    </row>
    <row r="14" ht="12.75">
      <c r="A14" s="1" t="s">
        <v>369</v>
      </c>
    </row>
  </sheetData>
  <sheetProtection selectLockedCells="1" selectUnlockedCells="1"/>
  <dataValidations count="1">
    <dataValidation type="decimal" allowBlank="1" showInputMessage="1" showErrorMessage="1" sqref="B7:B8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3.7109375" style="12" customWidth="1"/>
    <col min="2" max="2" width="8.7109375" style="12" customWidth="1"/>
    <col min="3" max="3" width="10.140625" style="12" customWidth="1"/>
    <col min="4" max="9" width="8.7109375" style="12" customWidth="1"/>
    <col min="10" max="10" width="14.8515625" style="3" customWidth="1"/>
    <col min="11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30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31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32</v>
      </c>
      <c r="B5" s="18"/>
      <c r="C5" s="18"/>
      <c r="D5" s="18"/>
      <c r="E5" s="18"/>
      <c r="F5" s="18"/>
      <c r="G5" s="18"/>
    </row>
    <row r="6" spans="1:3" ht="12.75">
      <c r="A6" s="17"/>
      <c r="B6" s="17"/>
      <c r="C6" s="17"/>
    </row>
    <row r="7" ht="12.75">
      <c r="A7" s="19" t="s">
        <v>33</v>
      </c>
    </row>
    <row r="8" ht="12.75">
      <c r="A8" s="20" t="s">
        <v>34</v>
      </c>
    </row>
    <row r="9" spans="1:3" ht="12.75">
      <c r="A9" s="21"/>
      <c r="B9" s="17"/>
      <c r="C9" s="17"/>
    </row>
    <row r="10" spans="1:10" ht="12.75">
      <c r="A10" s="22" t="s">
        <v>35</v>
      </c>
      <c r="B10" s="23" t="s">
        <v>36</v>
      </c>
      <c r="C10" s="23"/>
      <c r="D10" s="24"/>
      <c r="E10" s="25"/>
      <c r="F10" s="23" t="s">
        <v>37</v>
      </c>
      <c r="G10" s="24"/>
      <c r="H10" s="23"/>
      <c r="I10" s="26" t="s">
        <v>38</v>
      </c>
      <c r="J10" s="27"/>
    </row>
    <row r="11" spans="1:10" ht="12.75">
      <c r="A11" s="28" t="s">
        <v>39</v>
      </c>
      <c r="B11" s="29" t="s">
        <v>40</v>
      </c>
      <c r="C11" s="29" t="s">
        <v>41</v>
      </c>
      <c r="D11" s="29" t="s">
        <v>42</v>
      </c>
      <c r="E11" s="29" t="s">
        <v>40</v>
      </c>
      <c r="F11" s="29" t="s">
        <v>41</v>
      </c>
      <c r="G11" s="29" t="s">
        <v>42</v>
      </c>
      <c r="H11" s="29" t="s">
        <v>40</v>
      </c>
      <c r="I11" s="29" t="s">
        <v>41</v>
      </c>
      <c r="J11" s="29" t="s">
        <v>42</v>
      </c>
    </row>
    <row r="12" spans="1:10" ht="12.75">
      <c r="A12" s="30" t="s">
        <v>43</v>
      </c>
      <c r="B12" s="31">
        <v>1230610</v>
      </c>
      <c r="C12" s="31">
        <v>1206303</v>
      </c>
      <c r="D12" s="31">
        <v>2436913</v>
      </c>
      <c r="E12" s="32"/>
      <c r="F12" s="32"/>
      <c r="G12" s="33">
        <f>E12+F12</f>
        <v>0</v>
      </c>
      <c r="H12" s="32"/>
      <c r="I12" s="32"/>
      <c r="J12" s="33">
        <f>H12+I12</f>
        <v>0</v>
      </c>
    </row>
    <row r="13" spans="1:10" ht="12.75">
      <c r="A13" s="30" t="s">
        <v>44</v>
      </c>
      <c r="B13" s="31">
        <v>1176473</v>
      </c>
      <c r="C13" s="31">
        <v>1139237</v>
      </c>
      <c r="D13" s="31">
        <v>2315710</v>
      </c>
      <c r="E13" s="32"/>
      <c r="F13" s="32"/>
      <c r="G13" s="33">
        <f>E13+F13</f>
        <v>0</v>
      </c>
      <c r="H13" s="32"/>
      <c r="I13" s="32"/>
      <c r="J13" s="33">
        <f>H13+I13</f>
        <v>0</v>
      </c>
    </row>
    <row r="14" spans="1:10" ht="12.75">
      <c r="A14" s="30" t="s">
        <v>45</v>
      </c>
      <c r="B14" s="31">
        <v>900103</v>
      </c>
      <c r="C14" s="31">
        <v>846485</v>
      </c>
      <c r="D14" s="31">
        <v>1746588</v>
      </c>
      <c r="E14" s="32"/>
      <c r="F14" s="32"/>
      <c r="G14" s="33">
        <f>E14+F14</f>
        <v>0</v>
      </c>
      <c r="H14" s="32"/>
      <c r="I14" s="32"/>
      <c r="J14" s="33">
        <f>H14+I14</f>
        <v>0</v>
      </c>
    </row>
    <row r="15" spans="1:10" ht="12.75">
      <c r="A15" s="30" t="s">
        <v>46</v>
      </c>
      <c r="B15" s="31">
        <v>710323</v>
      </c>
      <c r="C15" s="31">
        <v>764962</v>
      </c>
      <c r="D15" s="31">
        <v>1475285</v>
      </c>
      <c r="E15" s="32"/>
      <c r="F15" s="32"/>
      <c r="G15" s="33">
        <f>E15+F15</f>
        <v>0</v>
      </c>
      <c r="H15" s="32"/>
      <c r="I15" s="32"/>
      <c r="J15" s="33">
        <f>H15+I15</f>
        <v>0</v>
      </c>
    </row>
    <row r="16" spans="1:10" ht="12.75">
      <c r="A16" s="30" t="s">
        <v>47</v>
      </c>
      <c r="B16" s="31">
        <v>530425</v>
      </c>
      <c r="C16" s="31">
        <v>654953</v>
      </c>
      <c r="D16" s="31">
        <v>1185378</v>
      </c>
      <c r="E16" s="32"/>
      <c r="F16" s="32"/>
      <c r="G16" s="33">
        <f>E16+F16</f>
        <v>0</v>
      </c>
      <c r="H16" s="32"/>
      <c r="I16" s="32"/>
      <c r="J16" s="33">
        <f>H16+I16</f>
        <v>0</v>
      </c>
    </row>
    <row r="17" spans="1:10" ht="12.75">
      <c r="A17" s="30" t="s">
        <v>48</v>
      </c>
      <c r="B17" s="31">
        <v>448431</v>
      </c>
      <c r="C17" s="31">
        <v>560854</v>
      </c>
      <c r="D17" s="31">
        <v>1009285</v>
      </c>
      <c r="E17" s="32"/>
      <c r="F17" s="32"/>
      <c r="G17" s="33">
        <f>E17+F17</f>
        <v>0</v>
      </c>
      <c r="H17" s="32"/>
      <c r="I17" s="32"/>
      <c r="J17" s="33">
        <f>H17+I17</f>
        <v>0</v>
      </c>
    </row>
    <row r="18" spans="1:10" ht="12.75">
      <c r="A18" s="30" t="s">
        <v>49</v>
      </c>
      <c r="B18" s="31">
        <v>363408</v>
      </c>
      <c r="C18" s="31">
        <v>431412</v>
      </c>
      <c r="D18" s="31">
        <v>794820</v>
      </c>
      <c r="E18" s="32"/>
      <c r="F18" s="32"/>
      <c r="G18" s="33">
        <f>E18+F18</f>
        <v>0</v>
      </c>
      <c r="H18" s="32"/>
      <c r="I18" s="32"/>
      <c r="J18" s="33">
        <f>H18+I18</f>
        <v>0</v>
      </c>
    </row>
    <row r="19" spans="1:10" ht="12.75">
      <c r="A19" s="30" t="s">
        <v>50</v>
      </c>
      <c r="B19" s="31">
        <v>298236</v>
      </c>
      <c r="C19" s="31">
        <v>358588</v>
      </c>
      <c r="D19" s="31">
        <v>656824</v>
      </c>
      <c r="E19" s="32"/>
      <c r="F19" s="32"/>
      <c r="G19" s="33">
        <f>E19+F19</f>
        <v>0</v>
      </c>
      <c r="H19" s="32"/>
      <c r="I19" s="32"/>
      <c r="J19" s="33">
        <f>H19+I19</f>
        <v>0</v>
      </c>
    </row>
    <row r="20" spans="1:10" ht="12.75">
      <c r="A20" s="30" t="s">
        <v>51</v>
      </c>
      <c r="B20" s="31">
        <v>250143</v>
      </c>
      <c r="C20" s="31">
        <v>299144</v>
      </c>
      <c r="D20" s="31">
        <v>549287</v>
      </c>
      <c r="E20" s="32"/>
      <c r="F20" s="32"/>
      <c r="G20" s="33">
        <f>E20+F20</f>
        <v>0</v>
      </c>
      <c r="H20" s="32"/>
      <c r="I20" s="32"/>
      <c r="J20" s="33">
        <f>H20+I20</f>
        <v>0</v>
      </c>
    </row>
    <row r="21" spans="1:10" ht="12.75">
      <c r="A21" s="30" t="s">
        <v>52</v>
      </c>
      <c r="B21" s="31">
        <v>195016</v>
      </c>
      <c r="C21" s="31">
        <v>232723</v>
      </c>
      <c r="D21" s="31">
        <v>427739</v>
      </c>
      <c r="E21" s="32"/>
      <c r="F21" s="32"/>
      <c r="G21" s="33">
        <f>E21+F21</f>
        <v>0</v>
      </c>
      <c r="H21" s="32"/>
      <c r="I21" s="32"/>
      <c r="J21" s="33">
        <f>H21+I21</f>
        <v>0</v>
      </c>
    </row>
    <row r="22" spans="1:10" ht="12.75">
      <c r="A22" s="30" t="s">
        <v>53</v>
      </c>
      <c r="B22" s="31">
        <v>166281</v>
      </c>
      <c r="C22" s="31">
        <v>192529</v>
      </c>
      <c r="D22" s="31">
        <v>358810</v>
      </c>
      <c r="E22" s="32"/>
      <c r="F22" s="32"/>
      <c r="G22" s="33">
        <f>E22+F22</f>
        <v>0</v>
      </c>
      <c r="H22" s="32"/>
      <c r="I22" s="32"/>
      <c r="J22" s="33">
        <f>H22+I22</f>
        <v>0</v>
      </c>
    </row>
    <row r="23" spans="1:10" ht="12.75">
      <c r="A23" s="30" t="s">
        <v>54</v>
      </c>
      <c r="B23" s="31">
        <v>132254</v>
      </c>
      <c r="C23" s="31">
        <v>141309</v>
      </c>
      <c r="D23" s="31">
        <v>273563</v>
      </c>
      <c r="E23" s="32"/>
      <c r="F23" s="32"/>
      <c r="G23" s="33">
        <f>E23+F23</f>
        <v>0</v>
      </c>
      <c r="H23" s="32"/>
      <c r="I23" s="32"/>
      <c r="J23" s="33">
        <f>H23+I23</f>
        <v>0</v>
      </c>
    </row>
    <row r="24" spans="1:10" ht="12.75">
      <c r="A24" s="30" t="s">
        <v>55</v>
      </c>
      <c r="B24" s="31">
        <v>111176</v>
      </c>
      <c r="C24" s="31">
        <v>127786</v>
      </c>
      <c r="D24" s="31">
        <v>238962</v>
      </c>
      <c r="E24" s="32"/>
      <c r="F24" s="32"/>
      <c r="G24" s="33">
        <f>E24+F24</f>
        <v>0</v>
      </c>
      <c r="H24" s="32"/>
      <c r="I24" s="32"/>
      <c r="J24" s="33">
        <f>H24+I24</f>
        <v>0</v>
      </c>
    </row>
    <row r="25" spans="1:10" ht="12.75">
      <c r="A25" s="30" t="s">
        <v>56</v>
      </c>
      <c r="B25" s="31">
        <v>222098</v>
      </c>
      <c r="C25" s="31">
        <v>251513</v>
      </c>
      <c r="D25" s="31">
        <v>473611</v>
      </c>
      <c r="E25" s="32"/>
      <c r="F25" s="32"/>
      <c r="G25" s="33">
        <f>E25+F25</f>
        <v>0</v>
      </c>
      <c r="H25" s="32"/>
      <c r="I25" s="32"/>
      <c r="J25" s="33">
        <f>H25+I25</f>
        <v>0</v>
      </c>
    </row>
    <row r="26" spans="1:10" ht="12.75">
      <c r="A26" s="30" t="s">
        <v>42</v>
      </c>
      <c r="B26" s="33">
        <f>SUM(B12:B25)</f>
        <v>6734977</v>
      </c>
      <c r="C26" s="33">
        <f>SUM(C12:C25)</f>
        <v>7207798</v>
      </c>
      <c r="D26" s="31">
        <v>13942775</v>
      </c>
      <c r="E26" s="33">
        <f>SUM(E12:E25)</f>
        <v>0</v>
      </c>
      <c r="F26" s="33">
        <f>SUM(F12:F25)</f>
        <v>0</v>
      </c>
      <c r="G26" s="33">
        <f>E26+F26</f>
        <v>0</v>
      </c>
      <c r="H26" s="33">
        <f>SUM(H12:H25)</f>
        <v>0</v>
      </c>
      <c r="I26" s="33">
        <f>SUM(I12:I25)</f>
        <v>0</v>
      </c>
      <c r="J26" s="33">
        <f>H26+I26</f>
        <v>0</v>
      </c>
    </row>
    <row r="27" spans="1:10" ht="12.75" customHeight="1">
      <c r="A27" s="34" t="s">
        <v>57</v>
      </c>
      <c r="B27" s="35"/>
      <c r="C27" s="36">
        <f>SUM(C15:C20)</f>
        <v>3069913</v>
      </c>
      <c r="D27" s="35"/>
      <c r="E27" s="37"/>
      <c r="F27" s="38">
        <f>SUM(F15:F20)</f>
        <v>0</v>
      </c>
      <c r="G27" s="37"/>
      <c r="H27" s="37"/>
      <c r="I27" s="38">
        <f>SUM(I15:I20)</f>
        <v>0</v>
      </c>
      <c r="J27" s="37"/>
    </row>
    <row r="28" spans="1:10" ht="12.75" customHeight="1">
      <c r="A28" s="39" t="s">
        <v>58</v>
      </c>
      <c r="B28" s="40" t="s">
        <v>59</v>
      </c>
      <c r="C28" s="41"/>
      <c r="D28" s="42"/>
      <c r="E28" s="43"/>
      <c r="F28" s="41"/>
      <c r="G28" s="42"/>
      <c r="H28" s="43"/>
      <c r="I28" s="41"/>
      <c r="J28" s="42"/>
    </row>
    <row r="29" spans="1:10" ht="12.75" customHeight="1">
      <c r="A29" s="39" t="s">
        <v>60</v>
      </c>
      <c r="B29" s="40" t="s">
        <v>61</v>
      </c>
      <c r="C29" s="41"/>
      <c r="D29" s="42"/>
      <c r="E29" s="43"/>
      <c r="F29" s="41"/>
      <c r="G29" s="42"/>
      <c r="H29" s="43"/>
      <c r="I29" s="41"/>
      <c r="J29" s="42"/>
    </row>
    <row r="30" ht="12.75">
      <c r="A30" s="44"/>
    </row>
    <row r="31" spans="1:3" s="12" customFormat="1" ht="12.75">
      <c r="A31" s="19" t="s">
        <v>62</v>
      </c>
      <c r="B31" s="17"/>
      <c r="C31" s="17"/>
    </row>
    <row r="32" spans="1:4" s="12" customFormat="1" ht="12.75">
      <c r="A32" s="29" t="s">
        <v>63</v>
      </c>
      <c r="B32" s="29" t="s">
        <v>64</v>
      </c>
      <c r="C32" s="29" t="s">
        <v>65</v>
      </c>
      <c r="D32" s="17"/>
    </row>
    <row r="33" spans="1:4" s="12" customFormat="1" ht="12.75">
      <c r="A33" s="30"/>
      <c r="B33" s="32"/>
      <c r="C33" s="32"/>
      <c r="D33" s="17"/>
    </row>
    <row r="34" spans="1:4" s="12" customFormat="1" ht="12.75">
      <c r="A34" s="30"/>
      <c r="B34" s="32"/>
      <c r="C34" s="32"/>
      <c r="D34" s="17"/>
    </row>
    <row r="35" spans="1:4" ht="12.75">
      <c r="A35" s="30"/>
      <c r="B35" s="32"/>
      <c r="C35" s="32"/>
      <c r="D35" s="17"/>
    </row>
    <row r="36" spans="1:4" ht="12.75">
      <c r="A36" s="30"/>
      <c r="B36" s="32"/>
      <c r="C36" s="32"/>
      <c r="D36" s="17"/>
    </row>
    <row r="37" ht="12.75">
      <c r="A37" s="44"/>
    </row>
    <row r="38" spans="1:7" ht="12.75">
      <c r="A38" s="29" t="s">
        <v>66</v>
      </c>
      <c r="B38" s="45" t="s">
        <v>67</v>
      </c>
      <c r="C38" s="45" t="s">
        <v>60</v>
      </c>
      <c r="D38" s="45" t="s">
        <v>68</v>
      </c>
      <c r="E38" s="45" t="s">
        <v>60</v>
      </c>
      <c r="F38" s="45" t="s">
        <v>69</v>
      </c>
      <c r="G38" s="45" t="s">
        <v>60</v>
      </c>
    </row>
    <row r="39" spans="1:7" s="50" customFormat="1" ht="12.75" customHeight="1">
      <c r="A39" s="46" t="s">
        <v>70</v>
      </c>
      <c r="B39" s="47" t="s">
        <v>71</v>
      </c>
      <c r="C39" s="47" t="s">
        <v>72</v>
      </c>
      <c r="D39" s="48"/>
      <c r="E39" s="49"/>
      <c r="F39" s="48"/>
      <c r="G39" s="49"/>
    </row>
    <row r="40" spans="1:7" s="50" customFormat="1" ht="12.75" customHeight="1">
      <c r="A40" s="46" t="s">
        <v>73</v>
      </c>
      <c r="B40" s="47" t="s">
        <v>74</v>
      </c>
      <c r="C40" s="47" t="s">
        <v>75</v>
      </c>
      <c r="D40" s="48"/>
      <c r="E40" s="49"/>
      <c r="F40" s="48"/>
      <c r="G40" s="49"/>
    </row>
    <row r="41" spans="1:7" s="50" customFormat="1" ht="12.75" customHeight="1">
      <c r="A41" s="46" t="s">
        <v>76</v>
      </c>
      <c r="B41" s="47">
        <v>730.005</v>
      </c>
      <c r="C41" s="47" t="s">
        <v>72</v>
      </c>
      <c r="D41" s="48"/>
      <c r="E41" s="49"/>
      <c r="F41" s="48"/>
      <c r="G41" s="49"/>
    </row>
    <row r="42" spans="1:7" s="50" customFormat="1" ht="12.75" customHeight="1">
      <c r="A42" s="30" t="s">
        <v>77</v>
      </c>
      <c r="B42" s="51">
        <v>81.6</v>
      </c>
      <c r="C42" s="47" t="s">
        <v>72</v>
      </c>
      <c r="D42" s="48"/>
      <c r="E42" s="49"/>
      <c r="F42" s="48"/>
      <c r="G42" s="49"/>
    </row>
    <row r="43" spans="1:7" s="50" customFormat="1" ht="12.75" customHeight="1">
      <c r="A43" s="46" t="s">
        <v>78</v>
      </c>
      <c r="B43" s="47">
        <v>146.4</v>
      </c>
      <c r="C43" s="47" t="s">
        <v>72</v>
      </c>
      <c r="D43" s="48"/>
      <c r="E43" s="49"/>
      <c r="F43" s="48"/>
      <c r="G43" s="49"/>
    </row>
    <row r="44" spans="1:7" s="50" customFormat="1" ht="12.75" customHeight="1">
      <c r="A44" s="46" t="s">
        <v>79</v>
      </c>
      <c r="B44" s="47"/>
      <c r="C44" s="47"/>
      <c r="D44" s="49"/>
      <c r="E44" s="49"/>
      <c r="F44" s="49"/>
      <c r="G44" s="49"/>
    </row>
    <row r="45" spans="1:7" s="50" customFormat="1" ht="12.75" customHeight="1">
      <c r="A45" s="46" t="s">
        <v>80</v>
      </c>
      <c r="B45" s="47" t="s">
        <v>81</v>
      </c>
      <c r="C45" s="47" t="s">
        <v>72</v>
      </c>
      <c r="D45" s="48"/>
      <c r="E45" s="49"/>
      <c r="F45" s="48"/>
      <c r="G45" s="49"/>
    </row>
    <row r="46" spans="1:7" s="50" customFormat="1" ht="12.75" customHeight="1">
      <c r="A46" s="46" t="s">
        <v>82</v>
      </c>
      <c r="B46" s="47"/>
      <c r="C46" s="47"/>
      <c r="D46" s="49"/>
      <c r="E46" s="49"/>
      <c r="F46" s="49"/>
      <c r="G46" s="49"/>
    </row>
    <row r="47" spans="1:6" s="50" customFormat="1" ht="12.75">
      <c r="A47" s="17"/>
      <c r="B47" s="52"/>
      <c r="C47" s="53"/>
      <c r="D47" s="53"/>
      <c r="E47" s="53"/>
      <c r="F47" s="54"/>
    </row>
    <row r="48" spans="1:7" s="50" customFormat="1" ht="12.75">
      <c r="A48" s="29" t="s">
        <v>83</v>
      </c>
      <c r="B48" s="45" t="s">
        <v>67</v>
      </c>
      <c r="C48" s="45" t="s">
        <v>60</v>
      </c>
      <c r="D48" s="45" t="s">
        <v>68</v>
      </c>
      <c r="E48" s="45" t="s">
        <v>60</v>
      </c>
      <c r="F48" s="45" t="s">
        <v>69</v>
      </c>
      <c r="G48" s="45" t="s">
        <v>60</v>
      </c>
    </row>
    <row r="49" spans="1:7" s="50" customFormat="1" ht="12.75" customHeight="1">
      <c r="A49" s="30" t="s">
        <v>84</v>
      </c>
      <c r="B49" s="51" t="s">
        <v>85</v>
      </c>
      <c r="C49" s="47" t="s">
        <v>72</v>
      </c>
      <c r="D49" s="48"/>
      <c r="E49" s="49"/>
      <c r="F49" s="48"/>
      <c r="G49" s="49"/>
    </row>
    <row r="50" spans="1:7" s="50" customFormat="1" ht="12.75" customHeight="1">
      <c r="A50" s="30" t="s">
        <v>86</v>
      </c>
      <c r="B50" s="51" t="s">
        <v>87</v>
      </c>
      <c r="C50" s="47" t="s">
        <v>72</v>
      </c>
      <c r="D50" s="48"/>
      <c r="E50" s="49"/>
      <c r="F50" s="48"/>
      <c r="G50" s="49"/>
    </row>
    <row r="51" spans="1:7" s="50" customFormat="1" ht="12.75" customHeight="1">
      <c r="A51" s="30" t="s">
        <v>88</v>
      </c>
      <c r="B51" s="51" t="s">
        <v>89</v>
      </c>
      <c r="C51" s="47" t="s">
        <v>72</v>
      </c>
      <c r="D51" s="48"/>
      <c r="E51" s="49"/>
      <c r="F51" s="48"/>
      <c r="G51" s="49"/>
    </row>
    <row r="52" spans="1:7" s="50" customFormat="1" ht="12.75" customHeight="1">
      <c r="A52" s="46" t="s">
        <v>90</v>
      </c>
      <c r="B52" s="51" t="s">
        <v>91</v>
      </c>
      <c r="C52" s="47" t="s">
        <v>72</v>
      </c>
      <c r="D52" s="48"/>
      <c r="E52" s="49"/>
      <c r="F52" s="48"/>
      <c r="G52" s="49"/>
    </row>
    <row r="53" spans="1:7" s="50" customFormat="1" ht="12.75" customHeight="1">
      <c r="A53" s="46" t="s">
        <v>92</v>
      </c>
      <c r="B53" s="51" t="s">
        <v>93</v>
      </c>
      <c r="C53" s="47" t="s">
        <v>94</v>
      </c>
      <c r="D53" s="48"/>
      <c r="E53" s="49"/>
      <c r="F53" s="48"/>
      <c r="G53" s="49"/>
    </row>
    <row r="54" spans="1:7" s="50" customFormat="1" ht="12.75" customHeight="1">
      <c r="A54" s="39" t="s">
        <v>95</v>
      </c>
      <c r="B54" s="51" t="s">
        <v>96</v>
      </c>
      <c r="C54" s="47" t="s">
        <v>72</v>
      </c>
      <c r="D54" s="48"/>
      <c r="E54" s="49"/>
      <c r="F54" s="48"/>
      <c r="G54" s="49"/>
    </row>
    <row r="55" spans="1:7" s="60" customFormat="1" ht="12.75" customHeight="1">
      <c r="A55" s="55" t="s">
        <v>97</v>
      </c>
      <c r="B55" s="56"/>
      <c r="C55" s="57"/>
      <c r="D55" s="58"/>
      <c r="E55" s="59"/>
      <c r="F55" s="49"/>
      <c r="G55" s="49"/>
    </row>
    <row r="56" spans="1:7" s="60" customFormat="1" ht="12.75" customHeight="1">
      <c r="A56" s="55" t="s">
        <v>98</v>
      </c>
      <c r="B56" s="56" t="s">
        <v>99</v>
      </c>
      <c r="C56" s="57" t="s">
        <v>72</v>
      </c>
      <c r="D56" s="58"/>
      <c r="E56" s="59"/>
      <c r="F56" s="48"/>
      <c r="G56" s="49"/>
    </row>
    <row r="57" spans="1:7" s="50" customFormat="1" ht="12.75">
      <c r="A57" s="29" t="s">
        <v>100</v>
      </c>
      <c r="B57" s="45" t="s">
        <v>67</v>
      </c>
      <c r="C57" s="45" t="s">
        <v>60</v>
      </c>
      <c r="D57" s="45" t="s">
        <v>68</v>
      </c>
      <c r="E57" s="45" t="s">
        <v>60</v>
      </c>
      <c r="F57" s="45" t="s">
        <v>69</v>
      </c>
      <c r="G57" s="45" t="s">
        <v>60</v>
      </c>
    </row>
    <row r="58" spans="1:7" s="60" customFormat="1" ht="12.75" customHeight="1">
      <c r="A58" s="55" t="s">
        <v>101</v>
      </c>
      <c r="B58" s="56"/>
      <c r="C58" s="57"/>
      <c r="D58" s="58"/>
      <c r="E58" s="61"/>
      <c r="F58" s="48"/>
      <c r="G58" s="49"/>
    </row>
    <row r="59" spans="1:7" s="60" customFormat="1" ht="12.75" customHeight="1">
      <c r="A59" s="55" t="s">
        <v>102</v>
      </c>
      <c r="B59" s="56"/>
      <c r="C59" s="57"/>
      <c r="D59" s="58"/>
      <c r="E59" s="61"/>
      <c r="F59" s="48"/>
      <c r="G59" s="49"/>
    </row>
    <row r="60" spans="1:7" s="12" customFormat="1" ht="12.75" customHeight="1">
      <c r="A60" s="44"/>
      <c r="B60" s="62"/>
      <c r="C60" s="62"/>
      <c r="D60" s="62"/>
      <c r="E60" s="62"/>
      <c r="F60" s="63"/>
      <c r="G60" s="63"/>
    </row>
    <row r="61" spans="1:7" s="12" customFormat="1" ht="12.75" customHeight="1">
      <c r="A61" s="29" t="s">
        <v>103</v>
      </c>
      <c r="B61" s="64" t="s">
        <v>67</v>
      </c>
      <c r="C61" s="64" t="s">
        <v>60</v>
      </c>
      <c r="D61" s="45" t="s">
        <v>68</v>
      </c>
      <c r="E61" s="45" t="s">
        <v>60</v>
      </c>
      <c r="F61" s="45" t="s">
        <v>69</v>
      </c>
      <c r="G61" s="45" t="s">
        <v>60</v>
      </c>
    </row>
    <row r="62" spans="1:256" s="12" customFormat="1" ht="12.75" customHeight="1">
      <c r="A62" s="65" t="s">
        <v>104</v>
      </c>
      <c r="B62" s="66" t="s">
        <v>105</v>
      </c>
      <c r="C62" s="67" t="s">
        <v>72</v>
      </c>
      <c r="D62" s="68"/>
      <c r="E62" s="69"/>
      <c r="F62" s="48"/>
      <c r="G62" s="49"/>
      <c r="H62" s="70"/>
      <c r="I62" s="70"/>
      <c r="J62" s="70"/>
      <c r="K62" s="70"/>
      <c r="L62" s="70"/>
      <c r="M62" s="70"/>
      <c r="IS62" s="70"/>
      <c r="IT62" s="70"/>
      <c r="IU62" s="70"/>
      <c r="IV62" s="70"/>
    </row>
    <row r="63" spans="1:7" s="12" customFormat="1" ht="12.75" customHeight="1">
      <c r="A63" s="55" t="s">
        <v>106</v>
      </c>
      <c r="B63" s="66" t="s">
        <v>107</v>
      </c>
      <c r="C63" s="67" t="s">
        <v>72</v>
      </c>
      <c r="D63" s="68"/>
      <c r="E63" s="69"/>
      <c r="F63" s="48"/>
      <c r="G63" s="49"/>
    </row>
    <row r="64" spans="1:7" s="12" customFormat="1" ht="12.75" customHeight="1">
      <c r="A64" s="46" t="s">
        <v>108</v>
      </c>
      <c r="B64" s="66" t="s">
        <v>109</v>
      </c>
      <c r="C64" s="67" t="s">
        <v>110</v>
      </c>
      <c r="D64" s="68"/>
      <c r="E64" s="69"/>
      <c r="F64" s="48"/>
      <c r="G64" s="49"/>
    </row>
    <row r="65" spans="1:256" s="70" customFormat="1" ht="12.75" customHeight="1">
      <c r="A65" s="46" t="s">
        <v>111</v>
      </c>
      <c r="B65" s="66" t="s">
        <v>112</v>
      </c>
      <c r="C65" s="67"/>
      <c r="D65" s="68"/>
      <c r="E65" s="69"/>
      <c r="F65" s="48"/>
      <c r="G65" s="49"/>
      <c r="H65" s="12"/>
      <c r="I65" s="12"/>
      <c r="J65" s="12"/>
      <c r="K65" s="12"/>
      <c r="L65" s="12"/>
      <c r="M65" s="12"/>
      <c r="IS65" s="12"/>
      <c r="IT65" s="12"/>
      <c r="IU65" s="12"/>
      <c r="IV65" s="12"/>
    </row>
    <row r="66" spans="1:7" ht="12.75">
      <c r="A66" s="19"/>
      <c r="B66" s="17"/>
      <c r="C66" s="17"/>
      <c r="F66" s="71"/>
      <c r="G66" s="71"/>
    </row>
    <row r="67" spans="1:7" ht="12.75">
      <c r="A67" s="12" t="s">
        <v>113</v>
      </c>
      <c r="F67" s="53"/>
      <c r="G67" s="53"/>
    </row>
    <row r="68" spans="1:7" ht="12.75">
      <c r="A68" s="12" t="s">
        <v>114</v>
      </c>
      <c r="F68" s="72"/>
      <c r="G68" s="72"/>
    </row>
    <row r="69" spans="1:7" ht="12.75">
      <c r="A69" s="12" t="s">
        <v>115</v>
      </c>
      <c r="F69" s="53"/>
      <c r="G69" s="53"/>
    </row>
  </sheetData>
  <sheetProtection selectLockedCells="1" selectUnlockedCells="1"/>
  <mergeCells count="2">
    <mergeCell ref="A5:G5"/>
    <mergeCell ref="B10:C10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46.42187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73" t="s">
        <v>30</v>
      </c>
    </row>
    <row r="3" s="2" customFormat="1" ht="12.75">
      <c r="A3" s="73" t="s">
        <v>116</v>
      </c>
    </row>
    <row r="5" spans="1:4" s="76" customFormat="1" ht="12.75" customHeight="1">
      <c r="A5" s="74" t="s">
        <v>117</v>
      </c>
      <c r="B5" s="74"/>
      <c r="C5" s="74"/>
      <c r="D5" s="75"/>
    </row>
    <row r="6" spans="1:3" s="76" customFormat="1" ht="12.75">
      <c r="A6" s="75"/>
      <c r="B6" s="75"/>
      <c r="C6" s="75"/>
    </row>
    <row r="7" s="76" customFormat="1" ht="12.75">
      <c r="A7" s="77" t="s">
        <v>118</v>
      </c>
    </row>
    <row r="8" s="76" customFormat="1" ht="12.75">
      <c r="A8" s="78" t="s">
        <v>33</v>
      </c>
    </row>
    <row r="9" s="76" customFormat="1" ht="12.75">
      <c r="A9" s="78" t="s">
        <v>34</v>
      </c>
    </row>
    <row r="10" s="76" customFormat="1" ht="12.75"/>
    <row r="11" spans="1:7" s="76" customFormat="1" ht="12.75">
      <c r="A11" s="79" t="s">
        <v>119</v>
      </c>
      <c r="B11" s="64" t="s">
        <v>67</v>
      </c>
      <c r="C11" s="64" t="s">
        <v>60</v>
      </c>
      <c r="D11" s="64" t="s">
        <v>68</v>
      </c>
      <c r="E11" s="64" t="s">
        <v>60</v>
      </c>
      <c r="F11" s="64" t="s">
        <v>69</v>
      </c>
      <c r="G11" s="64" t="s">
        <v>60</v>
      </c>
    </row>
    <row r="12" spans="1:7" s="76" customFormat="1" ht="12.75">
      <c r="A12" s="55" t="s">
        <v>120</v>
      </c>
      <c r="B12" s="80" t="s">
        <v>121</v>
      </c>
      <c r="C12" s="81" t="s">
        <v>122</v>
      </c>
      <c r="D12" s="48"/>
      <c r="E12" s="49"/>
      <c r="F12" s="48"/>
      <c r="G12" s="49"/>
    </row>
    <row r="13" spans="1:7" s="76" customFormat="1" ht="12.75">
      <c r="A13" s="55" t="s">
        <v>123</v>
      </c>
      <c r="B13" s="80" t="s">
        <v>124</v>
      </c>
      <c r="C13" s="81" t="s">
        <v>122</v>
      </c>
      <c r="D13" s="48"/>
      <c r="E13" s="49"/>
      <c r="F13" s="48"/>
      <c r="G13" s="49"/>
    </row>
    <row r="14" spans="1:7" s="76" customFormat="1" ht="12.75">
      <c r="A14" s="55" t="s">
        <v>125</v>
      </c>
      <c r="B14" s="80" t="s">
        <v>126</v>
      </c>
      <c r="C14" s="81" t="s">
        <v>122</v>
      </c>
      <c r="D14" s="48"/>
      <c r="E14" s="49"/>
      <c r="F14" s="48"/>
      <c r="G14" s="49"/>
    </row>
    <row r="15" spans="1:13" s="76" customFormat="1" ht="12.75">
      <c r="A15" s="55" t="s">
        <v>127</v>
      </c>
      <c r="B15" s="80"/>
      <c r="C15" s="81" t="s">
        <v>122</v>
      </c>
      <c r="D15" s="48"/>
      <c r="E15" s="49"/>
      <c r="F15" s="48"/>
      <c r="G15" s="49"/>
      <c r="M15" s="75"/>
    </row>
    <row r="16" spans="1:13" s="76" customFormat="1" ht="12.75">
      <c r="A16" s="55" t="s">
        <v>128</v>
      </c>
      <c r="B16" s="80" t="s">
        <v>129</v>
      </c>
      <c r="C16" s="81" t="s">
        <v>122</v>
      </c>
      <c r="D16" s="48"/>
      <c r="E16" s="49"/>
      <c r="F16" s="48"/>
      <c r="G16" s="49"/>
      <c r="M16" s="82"/>
    </row>
    <row r="17" spans="1:13" s="76" customFormat="1" ht="12.75">
      <c r="A17" s="55" t="s">
        <v>130</v>
      </c>
      <c r="B17" s="80" t="s">
        <v>131</v>
      </c>
      <c r="C17" s="81" t="s">
        <v>122</v>
      </c>
      <c r="D17" s="48"/>
      <c r="E17" s="49"/>
      <c r="F17" s="48"/>
      <c r="G17" s="49"/>
      <c r="M17" s="75"/>
    </row>
    <row r="18" spans="1:13" s="76" customFormat="1" ht="12.75">
      <c r="A18" s="55" t="s">
        <v>132</v>
      </c>
      <c r="B18" s="80" t="s">
        <v>133</v>
      </c>
      <c r="C18" s="81" t="s">
        <v>122</v>
      </c>
      <c r="D18" s="48"/>
      <c r="E18" s="49"/>
      <c r="F18" s="48"/>
      <c r="G18" s="49"/>
      <c r="M18" s="75"/>
    </row>
    <row r="19" spans="1:13" s="76" customFormat="1" ht="12.75">
      <c r="A19" s="55" t="s">
        <v>134</v>
      </c>
      <c r="B19" s="80" t="s">
        <v>135</v>
      </c>
      <c r="C19" s="81" t="s">
        <v>122</v>
      </c>
      <c r="D19" s="48"/>
      <c r="E19" s="49"/>
      <c r="F19" s="48"/>
      <c r="G19" s="49"/>
      <c r="M19" s="75"/>
    </row>
    <row r="20" spans="1:7" s="76" customFormat="1" ht="12.75">
      <c r="A20" s="83"/>
      <c r="B20" s="83"/>
      <c r="C20" s="83"/>
      <c r="D20" s="83"/>
      <c r="E20" s="83"/>
      <c r="F20" s="83"/>
      <c r="G20" s="83"/>
    </row>
    <row r="21" spans="1:7" s="76" customFormat="1" ht="12.75">
      <c r="A21" s="64" t="s">
        <v>136</v>
      </c>
      <c r="B21" s="64" t="s">
        <v>67</v>
      </c>
      <c r="C21" s="64" t="s">
        <v>60</v>
      </c>
      <c r="D21" s="64" t="s">
        <v>68</v>
      </c>
      <c r="E21" s="64" t="s">
        <v>60</v>
      </c>
      <c r="F21" s="64" t="s">
        <v>69</v>
      </c>
      <c r="G21" s="64" t="s">
        <v>60</v>
      </c>
    </row>
    <row r="22" spans="1:7" s="76" customFormat="1" ht="12.75">
      <c r="A22" s="55" t="s">
        <v>137</v>
      </c>
      <c r="B22" s="80" t="s">
        <v>138</v>
      </c>
      <c r="C22" s="81" t="s">
        <v>139</v>
      </c>
      <c r="D22" s="48"/>
      <c r="E22" s="49"/>
      <c r="F22" s="48"/>
      <c r="G22" s="49"/>
    </row>
    <row r="23" spans="1:7" s="76" customFormat="1" ht="12.75">
      <c r="A23" s="55" t="s">
        <v>140</v>
      </c>
      <c r="B23" s="80" t="s">
        <v>141</v>
      </c>
      <c r="C23" s="81" t="s">
        <v>139</v>
      </c>
      <c r="D23" s="48"/>
      <c r="E23" s="49"/>
      <c r="F23" s="48"/>
      <c r="G23" s="49"/>
    </row>
    <row r="24" spans="1:7" s="76" customFormat="1" ht="12.75">
      <c r="A24" s="55" t="s">
        <v>142</v>
      </c>
      <c r="B24" s="80" t="s">
        <v>143</v>
      </c>
      <c r="C24" s="81" t="s">
        <v>139</v>
      </c>
      <c r="D24" s="48"/>
      <c r="E24" s="49"/>
      <c r="F24" s="48"/>
      <c r="G24" s="49"/>
    </row>
    <row r="25" spans="1:7" s="76" customFormat="1" ht="12.75">
      <c r="A25" s="55" t="s">
        <v>144</v>
      </c>
      <c r="B25" s="80" t="s">
        <v>145</v>
      </c>
      <c r="C25" s="81" t="s">
        <v>139</v>
      </c>
      <c r="D25" s="48"/>
      <c r="E25" s="49"/>
      <c r="F25" s="48"/>
      <c r="G25" s="49"/>
    </row>
    <row r="26" spans="1:7" s="76" customFormat="1" ht="12.75">
      <c r="A26" s="55" t="s">
        <v>146</v>
      </c>
      <c r="B26" s="80"/>
      <c r="C26" s="84"/>
      <c r="D26" s="58"/>
      <c r="E26" s="61"/>
      <c r="F26" s="48"/>
      <c r="G26" s="49"/>
    </row>
    <row r="27" spans="1:7" s="76" customFormat="1" ht="12.75">
      <c r="A27" s="55" t="s">
        <v>147</v>
      </c>
      <c r="B27" s="80"/>
      <c r="C27" s="84"/>
      <c r="D27" s="58"/>
      <c r="E27" s="61"/>
      <c r="F27" s="48"/>
      <c r="G27" s="49"/>
    </row>
    <row r="28" spans="1:7" s="76" customFormat="1" ht="12.75">
      <c r="A28" s="55" t="s">
        <v>148</v>
      </c>
      <c r="B28" s="80"/>
      <c r="C28" s="84"/>
      <c r="D28" s="58"/>
      <c r="E28" s="61"/>
      <c r="F28" s="48"/>
      <c r="G28" s="49"/>
    </row>
    <row r="29" spans="1:7" s="76" customFormat="1" ht="12.75">
      <c r="A29" s="55" t="s">
        <v>149</v>
      </c>
      <c r="B29" s="80"/>
      <c r="C29" s="84"/>
      <c r="D29" s="59"/>
      <c r="E29" s="61"/>
      <c r="F29" s="48"/>
      <c r="G29" s="49"/>
    </row>
    <row r="30" spans="1:7" s="76" customFormat="1" ht="12.75">
      <c r="A30" s="55" t="s">
        <v>150</v>
      </c>
      <c r="B30" s="80"/>
      <c r="C30" s="84"/>
      <c r="D30" s="59"/>
      <c r="E30" s="61"/>
      <c r="F30" s="48"/>
      <c r="G30" s="49"/>
    </row>
    <row r="31" spans="1:7" s="76" customFormat="1" ht="12.75">
      <c r="A31" s="55" t="s">
        <v>151</v>
      </c>
      <c r="B31" s="80"/>
      <c r="C31" s="84"/>
      <c r="D31" s="59"/>
      <c r="E31" s="61"/>
      <c r="F31" s="48"/>
      <c r="G31" s="49"/>
    </row>
    <row r="32" spans="1:7" s="76" customFormat="1" ht="12.75">
      <c r="A32" s="55" t="s">
        <v>152</v>
      </c>
      <c r="B32" s="80"/>
      <c r="C32" s="84"/>
      <c r="D32" s="59"/>
      <c r="E32" s="61"/>
      <c r="F32" s="48"/>
      <c r="G32" s="49"/>
    </row>
    <row r="33" spans="1:7" s="76" customFormat="1" ht="12.75">
      <c r="A33" s="55" t="s">
        <v>153</v>
      </c>
      <c r="B33" s="80"/>
      <c r="C33" s="84"/>
      <c r="D33" s="59"/>
      <c r="E33" s="61"/>
      <c r="F33" s="48"/>
      <c r="G33" s="49"/>
    </row>
    <row r="34" spans="1:7" s="76" customFormat="1" ht="12.75">
      <c r="A34" s="55" t="s">
        <v>154</v>
      </c>
      <c r="B34" s="80"/>
      <c r="C34" s="84"/>
      <c r="D34" s="59"/>
      <c r="E34" s="61"/>
      <c r="F34" s="48"/>
      <c r="G34" s="49"/>
    </row>
    <row r="35" spans="1:7" s="76" customFormat="1" ht="12.75">
      <c r="A35" s="55" t="s">
        <v>155</v>
      </c>
      <c r="B35" s="80"/>
      <c r="C35" s="84"/>
      <c r="D35" s="59"/>
      <c r="E35" s="61"/>
      <c r="F35" s="48"/>
      <c r="G35" s="49"/>
    </row>
    <row r="36" spans="1:7" s="76" customFormat="1" ht="12.75">
      <c r="A36" s="55" t="s">
        <v>156</v>
      </c>
      <c r="B36" s="80"/>
      <c r="C36" s="84"/>
      <c r="D36" s="59"/>
      <c r="E36" s="61"/>
      <c r="F36" s="48"/>
      <c r="G36" s="49"/>
    </row>
    <row r="37" spans="1:7" s="76" customFormat="1" ht="12.75">
      <c r="A37" s="55" t="s">
        <v>157</v>
      </c>
      <c r="B37" s="80"/>
      <c r="C37" s="84"/>
      <c r="D37" s="59"/>
      <c r="E37" s="61"/>
      <c r="F37" s="48"/>
      <c r="G37" s="49"/>
    </row>
    <row r="38" spans="1:7" s="76" customFormat="1" ht="12.75">
      <c r="A38" s="55" t="s">
        <v>158</v>
      </c>
      <c r="B38" s="80"/>
      <c r="C38" s="84"/>
      <c r="D38" s="59"/>
      <c r="E38" s="61"/>
      <c r="F38" s="48"/>
      <c r="G38" s="49"/>
    </row>
    <row r="39" spans="1:7" s="76" customFormat="1" ht="12.75">
      <c r="A39" s="55" t="s">
        <v>159</v>
      </c>
      <c r="B39" s="80"/>
      <c r="C39" s="84"/>
      <c r="D39" s="59"/>
      <c r="E39" s="61"/>
      <c r="F39" s="48"/>
      <c r="G39" s="49"/>
    </row>
    <row r="40" spans="1:7" s="76" customFormat="1" ht="12.75">
      <c r="A40" s="83"/>
      <c r="B40" s="83"/>
      <c r="C40" s="83"/>
      <c r="D40" s="83"/>
      <c r="E40" s="83"/>
      <c r="F40" s="83"/>
      <c r="G40" s="83"/>
    </row>
    <row r="41" spans="1:7" s="76" customFormat="1" ht="12.75">
      <c r="A41" s="64" t="s">
        <v>160</v>
      </c>
      <c r="B41" s="64" t="s">
        <v>67</v>
      </c>
      <c r="C41" s="64" t="s">
        <v>60</v>
      </c>
      <c r="D41" s="64" t="s">
        <v>68</v>
      </c>
      <c r="E41" s="64" t="s">
        <v>60</v>
      </c>
      <c r="F41" s="64" t="s">
        <v>69</v>
      </c>
      <c r="G41" s="64" t="s">
        <v>60</v>
      </c>
    </row>
    <row r="42" spans="1:7" s="76" customFormat="1" ht="12.75">
      <c r="A42" s="55" t="s">
        <v>161</v>
      </c>
      <c r="B42" s="80"/>
      <c r="C42" s="84"/>
      <c r="D42" s="59"/>
      <c r="E42" s="61"/>
      <c r="F42" s="48"/>
      <c r="G42" s="49"/>
    </row>
    <row r="43" spans="1:7" s="76" customFormat="1" ht="12.75">
      <c r="A43" s="55" t="s">
        <v>162</v>
      </c>
      <c r="B43" s="80"/>
      <c r="C43" s="84"/>
      <c r="D43" s="59"/>
      <c r="E43" s="61"/>
      <c r="F43" s="48"/>
      <c r="G43" s="49"/>
    </row>
    <row r="44" spans="1:7" s="76" customFormat="1" ht="12.75">
      <c r="A44" s="55" t="s">
        <v>163</v>
      </c>
      <c r="B44" s="80"/>
      <c r="C44" s="84"/>
      <c r="D44" s="59"/>
      <c r="E44" s="61"/>
      <c r="F44" s="48"/>
      <c r="G44" s="49"/>
    </row>
    <row r="45" spans="1:7" s="76" customFormat="1" ht="12.75">
      <c r="A45" s="55" t="s">
        <v>164</v>
      </c>
      <c r="B45" s="80"/>
      <c r="C45" s="84"/>
      <c r="D45" s="59"/>
      <c r="E45" s="61"/>
      <c r="F45" s="48"/>
      <c r="G45" s="49"/>
    </row>
    <row r="46" spans="1:7" s="76" customFormat="1" ht="12.75">
      <c r="A46" s="55" t="s">
        <v>165</v>
      </c>
      <c r="B46" s="80"/>
      <c r="C46" s="84"/>
      <c r="D46" s="59"/>
      <c r="E46" s="61"/>
      <c r="F46" s="48"/>
      <c r="G46" s="49"/>
    </row>
    <row r="47" spans="1:7" s="76" customFormat="1" ht="12.75">
      <c r="A47" s="55" t="s">
        <v>166</v>
      </c>
      <c r="B47" s="80"/>
      <c r="C47" s="84"/>
      <c r="D47" s="59"/>
      <c r="E47" s="61"/>
      <c r="F47" s="48"/>
      <c r="G47" s="49"/>
    </row>
    <row r="48" spans="1:7" s="76" customFormat="1" ht="12.75">
      <c r="A48" s="55" t="s">
        <v>167</v>
      </c>
      <c r="B48" s="80"/>
      <c r="C48" s="84"/>
      <c r="D48" s="59"/>
      <c r="E48" s="61"/>
      <c r="F48" s="48"/>
      <c r="G48" s="49"/>
    </row>
    <row r="49" spans="1:7" s="76" customFormat="1" ht="12.75">
      <c r="A49" s="55" t="s">
        <v>168</v>
      </c>
      <c r="B49" s="80"/>
      <c r="C49" s="84"/>
      <c r="D49" s="59"/>
      <c r="E49" s="61"/>
      <c r="F49" s="48"/>
      <c r="G49" s="49"/>
    </row>
    <row r="50" spans="1:7" s="76" customFormat="1" ht="12.75">
      <c r="A50" s="55" t="s">
        <v>169</v>
      </c>
      <c r="B50" s="80"/>
      <c r="C50" s="84"/>
      <c r="D50" s="59"/>
      <c r="E50" s="61"/>
      <c r="F50" s="48"/>
      <c r="G50" s="49"/>
    </row>
    <row r="51" spans="1:7" s="76" customFormat="1" ht="12.75">
      <c r="A51" s="55" t="s">
        <v>170</v>
      </c>
      <c r="B51" s="80"/>
      <c r="C51" s="84"/>
      <c r="D51" s="59"/>
      <c r="E51" s="61"/>
      <c r="F51" s="48"/>
      <c r="G51" s="49"/>
    </row>
    <row r="52" spans="1:7" s="76" customFormat="1" ht="12.75">
      <c r="A52" s="55" t="s">
        <v>171</v>
      </c>
      <c r="B52" s="80"/>
      <c r="C52" s="84"/>
      <c r="D52" s="59"/>
      <c r="E52" s="61"/>
      <c r="F52" s="48"/>
      <c r="G52" s="49"/>
    </row>
    <row r="53" spans="2:7" ht="12.75">
      <c r="B53" s="85"/>
      <c r="C53" s="85"/>
      <c r="D53" s="85"/>
      <c r="E53" s="85"/>
      <c r="F53" s="85"/>
      <c r="G53" s="85"/>
    </row>
    <row r="54" s="3" customFormat="1" ht="12.75">
      <c r="A54" s="3" t="s">
        <v>114</v>
      </c>
    </row>
    <row r="55" s="3" customFormat="1" ht="12.75">
      <c r="A55" s="3" t="s">
        <v>172</v>
      </c>
    </row>
    <row r="56" s="3" customFormat="1" ht="12.75">
      <c r="A56" s="3" t="s">
        <v>115</v>
      </c>
    </row>
    <row r="57" s="3" customFormat="1" ht="12.75">
      <c r="A57" s="3" t="s">
        <v>173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 scale="9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5"/>
  <cols>
    <col min="1" max="1" width="28.28125" style="86" customWidth="1"/>
    <col min="2" max="2" width="15.28125" style="86" customWidth="1"/>
    <col min="3" max="3" width="23.28125" style="86" customWidth="1"/>
    <col min="4" max="4" width="13.28125" style="86" customWidth="1"/>
    <col min="5" max="16384" width="8.8515625" style="86" customWidth="1"/>
  </cols>
  <sheetData>
    <row r="1" s="88" customFormat="1" ht="12.75">
      <c r="A1" s="87" t="s">
        <v>1</v>
      </c>
    </row>
    <row r="2" s="88" customFormat="1" ht="12.75">
      <c r="A2" s="87" t="s">
        <v>174</v>
      </c>
    </row>
    <row r="3" s="88" customFormat="1" ht="12.75">
      <c r="A3" s="87" t="s">
        <v>10</v>
      </c>
    </row>
    <row r="4" s="88" customFormat="1" ht="12.75">
      <c r="A4" s="87"/>
    </row>
    <row r="5" spans="1:2" ht="12.75">
      <c r="A5" s="89"/>
      <c r="B5" s="90"/>
    </row>
    <row r="6" spans="1:5" ht="12.75">
      <c r="A6" s="91" t="s">
        <v>175</v>
      </c>
      <c r="B6" s="91" t="s">
        <v>176</v>
      </c>
      <c r="C6" s="91" t="s">
        <v>177</v>
      </c>
      <c r="D6" s="91" t="s">
        <v>178</v>
      </c>
      <c r="E6" s="92" t="s">
        <v>179</v>
      </c>
    </row>
    <row r="7" spans="1:5" ht="12.75">
      <c r="A7" s="93" t="s">
        <v>180</v>
      </c>
      <c r="B7" s="93"/>
      <c r="C7" s="93"/>
      <c r="D7" s="93"/>
      <c r="E7" s="94"/>
    </row>
    <row r="8" spans="1:5" ht="12.75">
      <c r="A8" s="93" t="s">
        <v>181</v>
      </c>
      <c r="B8" s="93"/>
      <c r="C8" s="93"/>
      <c r="D8" s="93"/>
      <c r="E8" s="94"/>
    </row>
    <row r="9" spans="1:5" ht="12.75">
      <c r="A9" s="93" t="s">
        <v>182</v>
      </c>
      <c r="B9" s="93"/>
      <c r="C9" s="93"/>
      <c r="D9" s="93"/>
      <c r="E9" s="94"/>
    </row>
    <row r="10" spans="1:5" ht="12.75">
      <c r="A10" s="93" t="s">
        <v>183</v>
      </c>
      <c r="B10" s="93"/>
      <c r="C10" s="93"/>
      <c r="D10" s="93"/>
      <c r="E10" s="94"/>
    </row>
    <row r="11" spans="1:5" ht="12.75">
      <c r="A11" s="93" t="s">
        <v>184</v>
      </c>
      <c r="B11" s="93"/>
      <c r="C11" s="93"/>
      <c r="D11" s="93"/>
      <c r="E11" s="94"/>
    </row>
    <row r="12" spans="1:5" ht="12.75">
      <c r="A12" s="93" t="s">
        <v>185</v>
      </c>
      <c r="B12" s="93"/>
      <c r="C12" s="93"/>
      <c r="D12" s="93"/>
      <c r="E12" s="94"/>
    </row>
    <row r="13" spans="1:5" ht="12.75">
      <c r="A13" s="93" t="s">
        <v>186</v>
      </c>
      <c r="B13" s="93"/>
      <c r="C13" s="93"/>
      <c r="D13" s="93"/>
      <c r="E13" s="94"/>
    </row>
    <row r="14" spans="1:5" ht="12.75">
      <c r="A14" s="86" t="s">
        <v>187</v>
      </c>
      <c r="B14" s="93"/>
      <c r="C14" s="93"/>
      <c r="D14" s="93"/>
      <c r="E14" s="94"/>
    </row>
    <row r="15" spans="1:5" ht="12.75">
      <c r="A15" s="93" t="s">
        <v>188</v>
      </c>
      <c r="B15" s="93"/>
      <c r="C15" s="93"/>
      <c r="D15" s="93"/>
      <c r="E15" s="94"/>
    </row>
    <row r="16" spans="1:5" ht="12.75">
      <c r="A16" s="93" t="s">
        <v>189</v>
      </c>
      <c r="B16" s="93"/>
      <c r="C16" s="93"/>
      <c r="D16" s="93"/>
      <c r="E16" s="94"/>
    </row>
    <row r="17" spans="1:5" ht="12.75">
      <c r="A17" s="93" t="s">
        <v>190</v>
      </c>
      <c r="B17" s="93"/>
      <c r="C17" s="93"/>
      <c r="D17" s="93"/>
      <c r="E17" s="94"/>
    </row>
    <row r="18" spans="1:5" ht="12.75">
      <c r="A18" s="93" t="s">
        <v>191</v>
      </c>
      <c r="B18" s="93"/>
      <c r="C18" s="93"/>
      <c r="D18" s="93"/>
      <c r="E18" s="94"/>
    </row>
    <row r="19" spans="1:5" ht="12.75">
      <c r="A19" s="93" t="s">
        <v>192</v>
      </c>
      <c r="B19" s="93"/>
      <c r="C19" s="93"/>
      <c r="D19" s="93"/>
      <c r="E19" s="94"/>
    </row>
    <row r="20" spans="1:5" ht="12.75">
      <c r="A20" s="93" t="s">
        <v>193</v>
      </c>
      <c r="B20" s="93"/>
      <c r="C20" s="93"/>
      <c r="D20" s="93"/>
      <c r="E20" s="94"/>
    </row>
    <row r="21" spans="1:5" ht="12.75">
      <c r="A21" s="93" t="s">
        <v>194</v>
      </c>
      <c r="B21" s="93"/>
      <c r="C21" s="93"/>
      <c r="D21" s="93"/>
      <c r="E21" s="94"/>
    </row>
    <row r="23" ht="12.75">
      <c r="A23" s="95"/>
    </row>
    <row r="24" spans="1:5" ht="12.75" customHeight="1">
      <c r="A24" s="96" t="s">
        <v>195</v>
      </c>
      <c r="B24" s="96"/>
      <c r="C24" s="96"/>
      <c r="D24" s="96"/>
      <c r="E24" s="96"/>
    </row>
    <row r="25" ht="12.75">
      <c r="A25" s="97"/>
    </row>
  </sheetData>
  <sheetProtection selectLockedCells="1" selectUnlockedCells="1"/>
  <mergeCells count="1">
    <mergeCell ref="A24:E24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5"/>
  <cols>
    <col min="1" max="1" width="20.57421875" style="98" customWidth="1"/>
    <col min="2" max="2" width="13.57421875" style="98" customWidth="1"/>
    <col min="3" max="3" width="24.8515625" style="98" customWidth="1"/>
    <col min="4" max="4" width="16.28125" style="98" customWidth="1"/>
    <col min="5" max="5" width="21.0039062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174</v>
      </c>
    </row>
    <row r="3" s="88" customFormat="1" ht="12.75">
      <c r="A3" s="87" t="s">
        <v>12</v>
      </c>
    </row>
    <row r="6" spans="1:5" ht="12.75">
      <c r="A6" s="91" t="s">
        <v>196</v>
      </c>
      <c r="B6" s="91" t="s">
        <v>197</v>
      </c>
      <c r="C6" s="91" t="s">
        <v>198</v>
      </c>
      <c r="D6" s="91" t="s">
        <v>199</v>
      </c>
      <c r="E6" s="91" t="s">
        <v>200</v>
      </c>
    </row>
    <row r="7" spans="1:5" ht="12.75">
      <c r="A7" s="93" t="s">
        <v>201</v>
      </c>
      <c r="B7" s="93"/>
      <c r="C7" s="93"/>
      <c r="D7" s="93"/>
      <c r="E7" s="93"/>
    </row>
    <row r="8" spans="1:5" ht="12.75">
      <c r="A8" s="93" t="s">
        <v>202</v>
      </c>
      <c r="B8" s="93"/>
      <c r="C8" s="93"/>
      <c r="D8" s="93"/>
      <c r="E8" s="93"/>
    </row>
    <row r="9" spans="1:5" ht="12.75">
      <c r="A9" s="98" t="s">
        <v>203</v>
      </c>
      <c r="B9" s="93"/>
      <c r="C9" s="93"/>
      <c r="D9" s="93"/>
      <c r="E9" s="93"/>
    </row>
    <row r="10" spans="1:5" ht="12.75">
      <c r="A10" s="93" t="s">
        <v>204</v>
      </c>
      <c r="B10" s="93"/>
      <c r="C10" s="93"/>
      <c r="D10" s="93"/>
      <c r="E10" s="93"/>
    </row>
    <row r="11" spans="1:5" ht="12.75">
      <c r="A11" s="93" t="s">
        <v>205</v>
      </c>
      <c r="B11" s="93"/>
      <c r="C11" s="93"/>
      <c r="D11" s="93"/>
      <c r="E11" s="93"/>
    </row>
    <row r="12" spans="1:5" ht="12.75">
      <c r="A12" s="93" t="s">
        <v>206</v>
      </c>
      <c r="B12" s="93"/>
      <c r="C12" s="93"/>
      <c r="D12" s="93"/>
      <c r="E12" s="93"/>
    </row>
    <row r="14" ht="12.75">
      <c r="A14" s="98" t="s">
        <v>207</v>
      </c>
    </row>
    <row r="15" ht="12.75">
      <c r="A15" s="98" t="s">
        <v>208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"/>
    </sheetView>
  </sheetViews>
  <sheetFormatPr defaultColWidth="9.140625" defaultRowHeight="15"/>
  <cols>
    <col min="1" max="1" width="59.140625" style="1" customWidth="1"/>
    <col min="2" max="2" width="14.140625" style="1" customWidth="1"/>
    <col min="3" max="3" width="43.8515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209</v>
      </c>
    </row>
    <row r="5" spans="1:3" ht="12.75">
      <c r="A5" s="99" t="s">
        <v>210</v>
      </c>
      <c r="B5" s="86"/>
      <c r="C5" s="86"/>
    </row>
    <row r="6" spans="1:3" ht="12.75">
      <c r="A6" s="86" t="s">
        <v>211</v>
      </c>
      <c r="B6" s="86"/>
      <c r="C6" s="86"/>
    </row>
    <row r="7" spans="1:3" ht="12.75">
      <c r="A7" s="99" t="s">
        <v>212</v>
      </c>
      <c r="B7" s="100"/>
      <c r="C7" s="100"/>
    </row>
    <row r="8" spans="1:3" ht="12.75">
      <c r="A8" s="86"/>
      <c r="B8" s="86"/>
      <c r="C8" s="86"/>
    </row>
    <row r="9" spans="1:3" ht="12.75">
      <c r="A9" s="101" t="s">
        <v>213</v>
      </c>
      <c r="B9" s="102"/>
      <c r="C9" s="103" t="s">
        <v>214</v>
      </c>
    </row>
    <row r="10" spans="1:3" ht="12.75">
      <c r="A10" s="104" t="s">
        <v>215</v>
      </c>
      <c r="B10" s="105"/>
      <c r="C10" s="106"/>
    </row>
    <row r="11" spans="1:3" ht="12.75">
      <c r="A11" s="107" t="s">
        <v>216</v>
      </c>
      <c r="B11" s="108"/>
      <c r="C11" s="109" t="s">
        <v>217</v>
      </c>
    </row>
    <row r="12" spans="1:3" ht="12.75">
      <c r="A12" s="107" t="s">
        <v>218</v>
      </c>
      <c r="B12" s="108"/>
      <c r="C12" s="110" t="s">
        <v>219</v>
      </c>
    </row>
    <row r="13" spans="1:3" ht="12.75">
      <c r="A13" s="111" t="s">
        <v>220</v>
      </c>
      <c r="B13" s="112">
        <f>IF(B10="","",((B10-(1.07*B12*0.25)+(0.15*B11*B12*0.25))/(1-0.88*B12*0.25)))</f>
        <v>0</v>
      </c>
      <c r="C13" s="106"/>
    </row>
    <row r="14" spans="1:3" ht="12.75">
      <c r="A14" s="86"/>
      <c r="B14" s="86"/>
      <c r="C14" s="86"/>
    </row>
    <row r="15" spans="1:3" ht="12.75">
      <c r="A15" s="86"/>
      <c r="B15" s="86"/>
      <c r="C15" s="86"/>
    </row>
    <row r="16" spans="1:3" ht="12.75">
      <c r="A16" s="101" t="s">
        <v>221</v>
      </c>
      <c r="B16" s="102"/>
      <c r="C16" s="106"/>
    </row>
    <row r="17" spans="1:3" ht="12.75">
      <c r="A17" s="104" t="s">
        <v>222</v>
      </c>
      <c r="B17" s="105"/>
      <c r="C17" s="109" t="s">
        <v>217</v>
      </c>
    </row>
    <row r="18" spans="1:3" ht="12.75">
      <c r="A18" s="113" t="s">
        <v>223</v>
      </c>
      <c r="B18" s="110"/>
      <c r="C18" s="110" t="s">
        <v>219</v>
      </c>
    </row>
    <row r="19" spans="1:3" ht="12.75">
      <c r="A19" s="114" t="s">
        <v>224</v>
      </c>
      <c r="B19" s="112">
        <f>((0.25*(B13-(1.07*B18+0.12*B13*B18-0.15*B17*B18+B13-B13*B18))))</f>
        <v>0</v>
      </c>
      <c r="C19" s="103" t="s">
        <v>225</v>
      </c>
    </row>
    <row r="20" spans="1:3" ht="12.75">
      <c r="A20" s="114" t="s">
        <v>226</v>
      </c>
      <c r="B20" s="112">
        <f>B13-B19</f>
        <v>0</v>
      </c>
      <c r="C20" s="103" t="s">
        <v>225</v>
      </c>
    </row>
    <row r="21" spans="1:3" ht="12.75">
      <c r="A21" s="115"/>
      <c r="B21" s="3"/>
      <c r="C21" s="106"/>
    </row>
    <row r="22" spans="1:3" ht="12.75">
      <c r="A22" s="86" t="s">
        <v>227</v>
      </c>
      <c r="B22" s="86"/>
      <c r="C22" s="86"/>
    </row>
    <row r="23" spans="1:3" ht="12.75">
      <c r="A23" s="86" t="s">
        <v>207</v>
      </c>
      <c r="B23" s="86"/>
      <c r="C23" s="86"/>
    </row>
    <row r="24" spans="1:3" ht="12.75">
      <c r="A24" s="3" t="s">
        <v>228</v>
      </c>
      <c r="B24" s="86"/>
      <c r="C24" s="86"/>
    </row>
    <row r="25" ht="12.75">
      <c r="A25" s="3" t="s">
        <v>229</v>
      </c>
    </row>
    <row r="26" ht="12.75">
      <c r="A26" s="86" t="s">
        <v>230</v>
      </c>
    </row>
    <row r="27" ht="12.75">
      <c r="A27" s="86"/>
    </row>
    <row r="28" spans="1:3" ht="12.75" customHeight="1">
      <c r="A28" s="116" t="s">
        <v>231</v>
      </c>
      <c r="B28" s="116"/>
      <c r="C28" s="116"/>
    </row>
    <row r="29" spans="1:3" ht="12.75" customHeight="1">
      <c r="A29" s="116" t="s">
        <v>232</v>
      </c>
      <c r="B29" s="116"/>
      <c r="C29" s="116"/>
    </row>
    <row r="30" spans="1:3" ht="12.75">
      <c r="A30" s="3" t="s">
        <v>233</v>
      </c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7" s="3" customFormat="1" ht="12.75">
      <c r="A37" s="87" t="s">
        <v>234</v>
      </c>
    </row>
    <row r="39" spans="1:3" ht="12.75">
      <c r="A39" s="117" t="s">
        <v>235</v>
      </c>
      <c r="B39" s="118"/>
      <c r="C39" s="119" t="s">
        <v>214</v>
      </c>
    </row>
    <row r="40" spans="1:3" ht="12.75">
      <c r="A40" s="120" t="s">
        <v>236</v>
      </c>
      <c r="B40" s="121"/>
      <c r="C40" s="122" t="s">
        <v>237</v>
      </c>
    </row>
    <row r="41" spans="1:3" ht="12.75">
      <c r="A41" s="123" t="s">
        <v>238</v>
      </c>
      <c r="B41" s="124">
        <v>0.18</v>
      </c>
      <c r="C41" s="125" t="s">
        <v>239</v>
      </c>
    </row>
    <row r="42" spans="1:3" ht="12.75">
      <c r="A42" s="125" t="s">
        <v>240</v>
      </c>
      <c r="B42" s="125"/>
      <c r="C42" s="125" t="s">
        <v>219</v>
      </c>
    </row>
    <row r="43" spans="1:3" ht="12.75">
      <c r="A43" s="125" t="s">
        <v>241</v>
      </c>
      <c r="B43" s="124">
        <f>B42*B41</f>
        <v>0</v>
      </c>
      <c r="C43" s="125" t="s">
        <v>242</v>
      </c>
    </row>
    <row r="44" spans="1:3" ht="12.75">
      <c r="A44" s="126" t="s">
        <v>243</v>
      </c>
      <c r="B44" s="127">
        <f>B43*B40</f>
        <v>0</v>
      </c>
      <c r="C44" s="126" t="s">
        <v>244</v>
      </c>
    </row>
    <row r="45" spans="1:3" ht="12.75">
      <c r="A45" s="100"/>
      <c r="B45" s="100"/>
      <c r="C45" s="100"/>
    </row>
    <row r="46" spans="1:3" ht="12.75">
      <c r="A46" s="128" t="s">
        <v>245</v>
      </c>
      <c r="B46" s="129">
        <f>B40-((B41*B42)*B40)</f>
        <v>0</v>
      </c>
      <c r="C46" s="100" t="s">
        <v>246</v>
      </c>
    </row>
    <row r="47" spans="1:3" ht="12.75">
      <c r="A47" s="125" t="s">
        <v>247</v>
      </c>
      <c r="B47" s="130" t="e">
        <f>1-(B46/B40)</f>
        <v>#DIV/0!</v>
      </c>
      <c r="C47" s="131" t="s">
        <v>248</v>
      </c>
    </row>
    <row r="48" spans="1:3" ht="12.75">
      <c r="A48" s="126" t="s">
        <v>249</v>
      </c>
      <c r="B48" s="127">
        <f>B40-B46</f>
        <v>0</v>
      </c>
      <c r="C48" s="100" t="s">
        <v>250</v>
      </c>
    </row>
    <row r="49" spans="1:3" ht="12.75">
      <c r="A49" s="100"/>
      <c r="B49" s="100"/>
      <c r="C49" s="100"/>
    </row>
    <row r="50" spans="1:3" ht="12.75">
      <c r="A50" s="132" t="s">
        <v>251</v>
      </c>
      <c r="B50" s="86"/>
      <c r="C50" s="86"/>
    </row>
    <row r="51" spans="1:3" ht="12.75">
      <c r="A51" s="100"/>
      <c r="B51" s="100"/>
      <c r="C51" s="100"/>
    </row>
    <row r="52" spans="1:3" ht="12.75">
      <c r="A52" s="133" t="s">
        <v>252</v>
      </c>
      <c r="B52" s="134">
        <v>0.1</v>
      </c>
      <c r="C52" s="135" t="s">
        <v>253</v>
      </c>
    </row>
    <row r="53" spans="1:3" ht="12.75">
      <c r="A53" s="100"/>
      <c r="B53" s="100"/>
      <c r="C53" s="100"/>
    </row>
    <row r="54" spans="1:3" ht="12.75">
      <c r="A54" s="100"/>
      <c r="B54" s="136" t="s">
        <v>245</v>
      </c>
      <c r="C54" s="137"/>
    </row>
    <row r="55" spans="1:3" ht="12.75">
      <c r="A55" s="138" t="s">
        <v>254</v>
      </c>
      <c r="B55" s="139"/>
      <c r="C55" s="122" t="s">
        <v>237</v>
      </c>
    </row>
    <row r="56" spans="1:3" ht="12.75">
      <c r="A56" s="140" t="s">
        <v>255</v>
      </c>
      <c r="B56" s="141">
        <f>B46</f>
        <v>0</v>
      </c>
      <c r="C56" s="142" t="s">
        <v>256</v>
      </c>
    </row>
    <row r="57" spans="1:3" ht="12.75">
      <c r="A57" s="143" t="s">
        <v>257</v>
      </c>
      <c r="B57" s="144">
        <f>IF(B55="","",B55-(B52*B56))</f>
        <v>0</v>
      </c>
      <c r="C57" s="145" t="s">
        <v>258</v>
      </c>
    </row>
    <row r="58" spans="1:3" ht="12.75">
      <c r="A58" s="86"/>
      <c r="B58" s="86"/>
      <c r="C58" s="86"/>
    </row>
    <row r="59" spans="1:3" ht="12.75">
      <c r="A59" s="86" t="s">
        <v>207</v>
      </c>
      <c r="B59" s="86"/>
      <c r="C59" s="86"/>
    </row>
    <row r="60" ht="12.75">
      <c r="A60" s="146" t="s">
        <v>259</v>
      </c>
    </row>
  </sheetData>
  <sheetProtection selectLockedCells="1" selectUnlockedCells="1"/>
  <mergeCells count="2">
    <mergeCell ref="A28:C28"/>
    <mergeCell ref="A29:C29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7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8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5"/>
  <cols>
    <col min="1" max="1" width="30.57421875" style="3" customWidth="1"/>
    <col min="2" max="2" width="8.421875" style="3" customWidth="1"/>
    <col min="3" max="3" width="21.57421875" style="3" customWidth="1"/>
    <col min="4" max="4" width="8.8515625" style="3" customWidth="1"/>
    <col min="5" max="5" width="30.57421875" style="3" customWidth="1"/>
    <col min="6" max="6" width="8.421875" style="3" customWidth="1"/>
    <col min="7" max="7" width="12.8515625" style="3" customWidth="1"/>
    <col min="8" max="8" width="8.8515625" style="3" customWidth="1"/>
    <col min="9" max="9" width="2.140625" style="3" customWidth="1"/>
    <col min="10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pans="1:3" s="2" customFormat="1" ht="12.75">
      <c r="A3" s="87" t="s">
        <v>260</v>
      </c>
      <c r="B3" s="88"/>
      <c r="C3" s="147"/>
    </row>
    <row r="5" ht="12.75">
      <c r="A5" s="3" t="s">
        <v>261</v>
      </c>
    </row>
    <row r="6" ht="12.75">
      <c r="A6" s="3" t="s">
        <v>262</v>
      </c>
    </row>
    <row r="9" spans="1:7" ht="12.75">
      <c r="A9" s="148" t="s">
        <v>263</v>
      </c>
      <c r="B9" s="149"/>
      <c r="E9" s="150" t="s">
        <v>264</v>
      </c>
      <c r="F9" s="149"/>
      <c r="G9" s="151" t="s">
        <v>219</v>
      </c>
    </row>
    <row r="10" spans="1:7" ht="12.75">
      <c r="A10" s="152"/>
      <c r="B10" s="153"/>
      <c r="E10" s="152" t="s">
        <v>265</v>
      </c>
      <c r="F10" s="154">
        <f>0.86+(7*F9)</f>
        <v>0.86</v>
      </c>
      <c r="G10" s="155"/>
    </row>
    <row r="11" spans="1:7" ht="12.75">
      <c r="A11" s="152" t="s">
        <v>266</v>
      </c>
      <c r="B11" s="156" t="e">
        <f>(B9-0.86)/B9</f>
        <v>#DIV/0!</v>
      </c>
      <c r="C11" s="157"/>
      <c r="E11" s="152" t="s">
        <v>267</v>
      </c>
      <c r="F11" s="156">
        <f>(F10-F13)/F10</f>
        <v>0</v>
      </c>
      <c r="G11" s="158"/>
    </row>
    <row r="12" spans="1:7" ht="12.75">
      <c r="A12" s="152" t="s">
        <v>268</v>
      </c>
      <c r="B12" s="154">
        <f>B9-B13</f>
        <v>-0.86</v>
      </c>
      <c r="C12" s="158"/>
      <c r="E12" s="152" t="s">
        <v>269</v>
      </c>
      <c r="F12" s="154">
        <f>F10*F11</f>
        <v>0</v>
      </c>
      <c r="G12" s="159"/>
    </row>
    <row r="13" spans="1:7" ht="12.75">
      <c r="A13" s="65" t="s">
        <v>270</v>
      </c>
      <c r="B13" s="160">
        <v>0.86</v>
      </c>
      <c r="C13" s="157" t="s">
        <v>271</v>
      </c>
      <c r="E13" s="65" t="s">
        <v>270</v>
      </c>
      <c r="F13" s="160">
        <v>0.86</v>
      </c>
      <c r="G13" s="157" t="s">
        <v>271</v>
      </c>
    </row>
    <row r="15" ht="12.75">
      <c r="A15" s="86" t="s">
        <v>207</v>
      </c>
    </row>
    <row r="16" ht="12.75">
      <c r="E16" s="1"/>
    </row>
    <row r="17" spans="1:7" ht="12.75" customHeight="1">
      <c r="A17" s="3" t="s">
        <v>272</v>
      </c>
      <c r="E17" s="116" t="s">
        <v>273</v>
      </c>
      <c r="F17" s="116"/>
      <c r="G17" s="116"/>
    </row>
    <row r="18" spans="1:7" ht="12.75" customHeight="1">
      <c r="A18" s="3" t="s">
        <v>274</v>
      </c>
      <c r="E18" s="161" t="s">
        <v>275</v>
      </c>
      <c r="F18" s="161"/>
      <c r="G18" s="161"/>
    </row>
    <row r="19" spans="5:7" ht="12.75" customHeight="1">
      <c r="E19" s="161" t="s">
        <v>276</v>
      </c>
      <c r="F19" s="161"/>
      <c r="G19" s="161"/>
    </row>
  </sheetData>
  <sheetProtection selectLockedCells="1" selectUnlockedCells="1"/>
  <mergeCells count="5">
    <mergeCell ref="A17:B17"/>
    <mergeCell ref="E17:F17"/>
    <mergeCell ref="A18:B18"/>
    <mergeCell ref="E18:G18"/>
    <mergeCell ref="E19:G19"/>
  </mergeCells>
  <dataValidations count="1">
    <dataValidation type="decimal" allowBlank="1" showInputMessage="1" showErrorMessage="1" errorTitle="Enter a valid proportion" error="Please enter a proportion between 0 and 1." sqref="F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174</v>
      </c>
    </row>
    <row r="3" s="2" customFormat="1" ht="12.75">
      <c r="A3" s="87" t="s">
        <v>18</v>
      </c>
    </row>
    <row r="5" spans="1:4" ht="12.75">
      <c r="A5" s="162" t="s">
        <v>277</v>
      </c>
      <c r="B5" s="162"/>
      <c r="C5" s="3"/>
      <c r="D5" s="3"/>
    </row>
    <row r="6" spans="1:4" ht="12.75">
      <c r="A6" s="163" t="s">
        <v>278</v>
      </c>
      <c r="B6" s="164"/>
      <c r="C6" s="3"/>
      <c r="D6" s="3"/>
    </row>
    <row r="7" spans="1:4" ht="12.75">
      <c r="A7" s="165" t="s">
        <v>279</v>
      </c>
      <c r="B7" s="166"/>
      <c r="C7" s="3"/>
      <c r="D7" s="3"/>
    </row>
    <row r="8" spans="1:4" ht="12.75">
      <c r="A8" s="121" t="s">
        <v>280</v>
      </c>
      <c r="B8" s="121"/>
      <c r="C8" s="167" t="s">
        <v>219</v>
      </c>
      <c r="D8" s="3"/>
    </row>
    <row r="9" spans="1:4" ht="12.75">
      <c r="A9" s="125" t="s">
        <v>281</v>
      </c>
      <c r="B9" s="125"/>
      <c r="C9" s="168" t="s">
        <v>219</v>
      </c>
      <c r="D9" s="3"/>
    </row>
    <row r="10" spans="1:4" ht="12.75">
      <c r="A10" s="165" t="s">
        <v>282</v>
      </c>
      <c r="B10" s="166"/>
      <c r="C10" s="3"/>
      <c r="D10" s="3"/>
    </row>
    <row r="11" spans="1:4" ht="12.75">
      <c r="A11" s="167" t="s">
        <v>283</v>
      </c>
      <c r="B11" s="169">
        <f>B8*B9</f>
        <v>0</v>
      </c>
      <c r="C11" s="170"/>
      <c r="D11" s="3"/>
    </row>
    <row r="12" spans="1:4" ht="12.75">
      <c r="A12" s="167" t="s">
        <v>284</v>
      </c>
      <c r="B12" s="171">
        <f>B6-(B11*B6)</f>
        <v>0</v>
      </c>
      <c r="C12" s="3"/>
      <c r="D12" s="3"/>
    </row>
    <row r="13" spans="1:4" ht="12.75">
      <c r="A13" s="172" t="s">
        <v>285</v>
      </c>
      <c r="B13" s="173">
        <f>B5-(B11*B5)</f>
        <v>0</v>
      </c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286</v>
      </c>
      <c r="B15" s="3"/>
      <c r="C15" s="3"/>
      <c r="D15" s="3"/>
    </row>
    <row r="17" ht="12.75">
      <c r="A17" s="174" t="s">
        <v>287</v>
      </c>
    </row>
    <row r="18" ht="12.75">
      <c r="A18" s="161" t="s">
        <v>288</v>
      </c>
    </row>
    <row r="19" ht="12.75">
      <c r="A19" s="161" t="s">
        <v>289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8.8515625" style="98" customWidth="1"/>
    <col min="2" max="2" width="9.8515625" style="98" customWidth="1"/>
    <col min="3" max="3" width="32.8515625" style="98" customWidth="1"/>
    <col min="4" max="4" width="6.7109375" style="98" customWidth="1"/>
    <col min="5" max="5" width="31.5742187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174</v>
      </c>
    </row>
    <row r="3" s="88" customFormat="1" ht="12.75">
      <c r="A3" s="87" t="s">
        <v>20</v>
      </c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99" t="s">
        <v>290</v>
      </c>
      <c r="B5" s="86"/>
      <c r="C5" s="86"/>
      <c r="D5" s="86"/>
      <c r="E5" s="86"/>
    </row>
    <row r="6" spans="1:5" ht="12.75" customHeight="1">
      <c r="A6" s="86" t="s">
        <v>211</v>
      </c>
      <c r="B6" s="86"/>
      <c r="C6" s="86"/>
      <c r="D6" s="86"/>
      <c r="E6" s="86"/>
    </row>
    <row r="7" spans="1:5" ht="12.75" customHeight="1">
      <c r="A7" s="99" t="s">
        <v>212</v>
      </c>
      <c r="B7" s="100"/>
      <c r="C7" s="100"/>
      <c r="D7" s="86"/>
      <c r="E7" s="86"/>
    </row>
    <row r="8" spans="1:5" ht="12.75">
      <c r="A8" s="86"/>
      <c r="B8" s="86"/>
      <c r="C8" s="86"/>
      <c r="D8" s="86"/>
      <c r="E8" s="86"/>
    </row>
    <row r="9" spans="1:5" ht="12.75" customHeight="1">
      <c r="A9" s="175" t="s">
        <v>213</v>
      </c>
      <c r="B9" s="176"/>
      <c r="C9" s="177" t="s">
        <v>214</v>
      </c>
      <c r="D9" s="86"/>
      <c r="E9" s="86"/>
    </row>
    <row r="10" spans="1:5" ht="12.75" customHeight="1">
      <c r="A10" s="178" t="s">
        <v>291</v>
      </c>
      <c r="B10" s="178"/>
      <c r="C10" s="106"/>
      <c r="D10" s="86"/>
      <c r="E10" s="86"/>
    </row>
    <row r="11" spans="1:5" ht="12.75" customHeight="1">
      <c r="A11" s="178" t="s">
        <v>216</v>
      </c>
      <c r="B11" s="178"/>
      <c r="C11" s="109" t="s">
        <v>217</v>
      </c>
      <c r="D11" s="86"/>
      <c r="E11" s="86"/>
    </row>
    <row r="12" spans="1:5" ht="12.75" customHeight="1">
      <c r="A12" s="178" t="s">
        <v>218</v>
      </c>
      <c r="B12" s="178"/>
      <c r="C12" s="110" t="s">
        <v>219</v>
      </c>
      <c r="D12" s="86"/>
      <c r="E12" s="86"/>
    </row>
    <row r="13" spans="1:5" ht="12.75">
      <c r="A13" s="179" t="s">
        <v>292</v>
      </c>
      <c r="B13" s="180">
        <f>IF(B10="","",IF(((B10-(1.07*B12)+(0.15*B11*B12))/(1-0.88*B12))&lt;B15,B15,((B10-(1.07*B12)+(0.15*B11*B12))/(1-0.88*B12))))</f>
        <v>0</v>
      </c>
      <c r="C13" s="106"/>
      <c r="D13" s="86"/>
      <c r="E13" s="86"/>
    </row>
    <row r="14" spans="1:5" ht="12.75">
      <c r="A14" s="181"/>
      <c r="B14" s="181"/>
      <c r="C14" s="86"/>
      <c r="D14" s="86"/>
      <c r="E14" s="86"/>
    </row>
    <row r="15" spans="1:5" ht="12.75">
      <c r="A15" s="182" t="s">
        <v>293</v>
      </c>
      <c r="B15" s="183">
        <v>0.9</v>
      </c>
      <c r="C15" s="177" t="s">
        <v>294</v>
      </c>
      <c r="D15" s="86"/>
      <c r="E15" s="86"/>
    </row>
    <row r="16" spans="1:5" ht="12.75" customHeight="1">
      <c r="A16" s="86"/>
      <c r="B16" s="86"/>
      <c r="C16" s="86"/>
      <c r="D16" s="86"/>
      <c r="E16" s="86"/>
    </row>
    <row r="17" spans="1:5" ht="12.75" customHeight="1">
      <c r="A17" s="184" t="s">
        <v>221</v>
      </c>
      <c r="B17" s="185"/>
      <c r="C17" s="106"/>
      <c r="D17" s="86"/>
      <c r="E17" s="86"/>
    </row>
    <row r="18" spans="1:5" ht="12.75" customHeight="1">
      <c r="A18" s="103" t="s">
        <v>222</v>
      </c>
      <c r="B18" s="103"/>
      <c r="C18" s="109" t="s">
        <v>217</v>
      </c>
      <c r="D18" s="86"/>
      <c r="E18" s="86"/>
    </row>
    <row r="19" spans="1:5" ht="12.75" customHeight="1">
      <c r="A19" s="103" t="s">
        <v>223</v>
      </c>
      <c r="B19" s="103"/>
      <c r="C19" s="110" t="s">
        <v>219</v>
      </c>
      <c r="D19" s="86"/>
      <c r="E19" s="86"/>
    </row>
    <row r="20" spans="1:5" ht="12.75">
      <c r="A20" s="114" t="s">
        <v>295</v>
      </c>
      <c r="B20" s="112">
        <f>IF(B13="","",IF(B13=0.9,0.9,IF((1.07*B19+0.12*B13*B19-0.15*(IF(B18="",B11,B18))*B19+B13-B13*B19)&lt;B15,B15,(1.07*B19+0.12*B13*B19-0.15*(IF(B18="",B11,B18))*B19+B13-B13*B19))))</f>
        <v>0</v>
      </c>
      <c r="C20" s="103" t="s">
        <v>296</v>
      </c>
      <c r="D20" s="86"/>
      <c r="E20" s="86"/>
    </row>
    <row r="21" spans="1:5" ht="12.75">
      <c r="A21" s="114" t="s">
        <v>297</v>
      </c>
      <c r="B21" s="112">
        <f>IF(B20="","",B13-B20)</f>
        <v>0</v>
      </c>
      <c r="C21" s="103" t="s">
        <v>296</v>
      </c>
      <c r="D21" s="86"/>
      <c r="E21" s="86"/>
    </row>
    <row r="22" spans="1:5" ht="12.75" customHeight="1">
      <c r="A22" s="86"/>
      <c r="B22" s="86"/>
      <c r="C22" s="86"/>
      <c r="D22" s="86"/>
      <c r="E22" s="86"/>
    </row>
    <row r="23" spans="1:5" ht="12.75" customHeight="1">
      <c r="A23" s="86" t="s">
        <v>227</v>
      </c>
      <c r="B23" s="86"/>
      <c r="C23" s="86"/>
      <c r="D23" s="86"/>
      <c r="E23" s="86"/>
    </row>
    <row r="24" spans="1:5" ht="12.75" customHeight="1">
      <c r="A24" s="86" t="s">
        <v>298</v>
      </c>
      <c r="B24" s="86"/>
      <c r="C24" s="86"/>
      <c r="D24" s="86"/>
      <c r="E24" s="86"/>
    </row>
    <row r="25" spans="1:5" ht="12.75" customHeight="1">
      <c r="A25" s="86" t="s">
        <v>299</v>
      </c>
      <c r="B25" s="86"/>
      <c r="C25" s="86"/>
      <c r="D25" s="86"/>
      <c r="E25" s="86"/>
    </row>
    <row r="26" spans="1:5" ht="12.75" customHeight="1">
      <c r="A26" s="86"/>
      <c r="B26" s="86"/>
      <c r="C26" s="86"/>
      <c r="D26" s="86"/>
      <c r="E26" s="86"/>
    </row>
    <row r="27" spans="1:5" ht="12.75" customHeight="1">
      <c r="A27" s="186" t="s">
        <v>300</v>
      </c>
      <c r="B27" s="186"/>
      <c r="C27" s="186"/>
      <c r="D27" s="86"/>
      <c r="E27" s="86"/>
    </row>
    <row r="28" spans="1:5" ht="28.5" customHeight="1">
      <c r="A28" s="187" t="s">
        <v>301</v>
      </c>
      <c r="B28" s="187"/>
      <c r="C28" s="187"/>
      <c r="D28" s="86"/>
      <c r="E28" s="86"/>
    </row>
    <row r="29" spans="1:3" s="86" customFormat="1" ht="20.25" customHeight="1">
      <c r="A29" s="188" t="s">
        <v>302</v>
      </c>
      <c r="B29" s="106"/>
      <c r="C29" s="106"/>
    </row>
    <row r="30" spans="1:5" ht="12.75" customHeight="1">
      <c r="A30" s="86" t="s">
        <v>303</v>
      </c>
      <c r="B30" s="86"/>
      <c r="C30" s="86"/>
      <c r="D30" s="86"/>
      <c r="E30" s="86"/>
    </row>
    <row r="31" spans="1:5" ht="12.75" customHeight="1">
      <c r="A31" s="99"/>
      <c r="B31" s="86"/>
      <c r="C31" s="86"/>
      <c r="D31" s="86"/>
      <c r="E31" s="86"/>
    </row>
    <row r="32" spans="1:5" ht="12.75" customHeight="1">
      <c r="A32" s="99"/>
      <c r="B32" s="86"/>
      <c r="C32" s="86"/>
      <c r="D32" s="86"/>
      <c r="E32" s="86"/>
    </row>
    <row r="33" spans="1:5" ht="12.75" customHeight="1">
      <c r="A33" s="99"/>
      <c r="B33" s="86"/>
      <c r="C33" s="86"/>
      <c r="D33" s="86"/>
      <c r="E33" s="86"/>
    </row>
    <row r="34" spans="1:5" ht="12.75" customHeight="1">
      <c r="A34" s="100"/>
      <c r="B34" s="100"/>
      <c r="C34" s="100"/>
      <c r="D34" s="86"/>
      <c r="E34" s="86"/>
    </row>
    <row r="35" spans="1:5" ht="12.75" customHeight="1">
      <c r="A35" s="87" t="s">
        <v>304</v>
      </c>
      <c r="B35" s="88"/>
      <c r="C35" s="88"/>
      <c r="D35" s="86"/>
      <c r="E35" s="86"/>
    </row>
    <row r="36" spans="1:5" ht="12.75">
      <c r="A36" s="99" t="s">
        <v>305</v>
      </c>
      <c r="B36" s="86"/>
      <c r="C36" s="86"/>
      <c r="D36" s="86"/>
      <c r="E36" s="86"/>
    </row>
    <row r="37" spans="1:5" ht="12.75">
      <c r="A37" s="99" t="s">
        <v>306</v>
      </c>
      <c r="B37" s="86"/>
      <c r="C37" s="86"/>
      <c r="D37" s="86"/>
      <c r="E37" s="86"/>
    </row>
    <row r="38" spans="1:5" ht="12.75" customHeight="1">
      <c r="A38" s="100"/>
      <c r="B38" s="100"/>
      <c r="C38" s="100"/>
      <c r="D38" s="86"/>
      <c r="E38" s="86"/>
    </row>
    <row r="39" spans="1:5" ht="12.75" customHeight="1">
      <c r="A39" s="189" t="s">
        <v>235</v>
      </c>
      <c r="B39" s="189"/>
      <c r="C39" s="119" t="s">
        <v>214</v>
      </c>
      <c r="D39" s="86"/>
      <c r="E39" s="86"/>
    </row>
    <row r="40" spans="1:5" ht="39" customHeight="1">
      <c r="A40" s="172" t="s">
        <v>236</v>
      </c>
      <c r="B40" s="131"/>
      <c r="C40" s="122" t="s">
        <v>307</v>
      </c>
      <c r="D40" s="86"/>
      <c r="E40" s="86"/>
    </row>
    <row r="41" spans="1:5" ht="12.75" customHeight="1">
      <c r="A41" s="172" t="s">
        <v>238</v>
      </c>
      <c r="B41" s="183">
        <v>0.72</v>
      </c>
      <c r="C41" s="125" t="s">
        <v>308</v>
      </c>
      <c r="D41" s="86"/>
      <c r="E41" s="86"/>
    </row>
    <row r="42" spans="1:5" ht="12.75" customHeight="1">
      <c r="A42" s="131" t="s">
        <v>240</v>
      </c>
      <c r="B42" s="131"/>
      <c r="C42" s="125" t="s">
        <v>219</v>
      </c>
      <c r="D42" s="86"/>
      <c r="E42" s="86"/>
    </row>
    <row r="43" spans="1:5" ht="12.75" customHeight="1">
      <c r="A43" s="131" t="s">
        <v>241</v>
      </c>
      <c r="B43" s="183">
        <f>B42*B41</f>
        <v>0</v>
      </c>
      <c r="C43" s="125" t="s">
        <v>242</v>
      </c>
      <c r="D43" s="86"/>
      <c r="E43" s="86"/>
    </row>
    <row r="44" spans="1:5" ht="12.75" customHeight="1">
      <c r="A44" s="131" t="s">
        <v>243</v>
      </c>
      <c r="B44" s="190">
        <f>B43*B40</f>
        <v>0</v>
      </c>
      <c r="C44" s="125" t="s">
        <v>309</v>
      </c>
      <c r="D44" s="86"/>
      <c r="E44" s="86"/>
    </row>
    <row r="45" spans="1:5" ht="12.75" customHeight="1">
      <c r="A45" s="131" t="s">
        <v>310</v>
      </c>
      <c r="B45" s="183">
        <v>0.9</v>
      </c>
      <c r="C45" s="126" t="s">
        <v>294</v>
      </c>
      <c r="D45" s="86"/>
      <c r="E45" s="86"/>
    </row>
    <row r="46" spans="1:5" ht="12.75" customHeight="1">
      <c r="A46" s="191"/>
      <c r="B46" s="191"/>
      <c r="C46" s="100"/>
      <c r="D46" s="86"/>
      <c r="E46" s="86"/>
    </row>
    <row r="47" spans="1:5" ht="42.75" customHeight="1">
      <c r="A47" s="131" t="s">
        <v>245</v>
      </c>
      <c r="B47" s="190">
        <f>B40-((B41*B42)*B40)</f>
        <v>0</v>
      </c>
      <c r="C47" s="192" t="s">
        <v>311</v>
      </c>
      <c r="D47" s="192"/>
      <c r="E47" s="86"/>
    </row>
    <row r="48" spans="1:5" ht="12.75" customHeight="1">
      <c r="A48" s="131" t="s">
        <v>247</v>
      </c>
      <c r="B48" s="193" t="e">
        <f>1-(B47/B40)</f>
        <v>#DIV/0!</v>
      </c>
      <c r="C48" s="172" t="s">
        <v>312</v>
      </c>
      <c r="D48" s="172"/>
      <c r="E48" s="86"/>
    </row>
    <row r="49" spans="1:5" ht="12.75" customHeight="1">
      <c r="A49" s="131" t="s">
        <v>249</v>
      </c>
      <c r="B49" s="190">
        <f>B40-B47</f>
        <v>0</v>
      </c>
      <c r="C49" s="100" t="s">
        <v>313</v>
      </c>
      <c r="D49" s="86"/>
      <c r="E49" s="86"/>
    </row>
    <row r="50" spans="1:5" ht="12.75" customHeight="1">
      <c r="A50" s="194" t="s">
        <v>314</v>
      </c>
      <c r="B50" s="195">
        <f>IF((B47&gt;B45),B47,B45)</f>
        <v>0.9</v>
      </c>
      <c r="C50" s="131" t="s">
        <v>315</v>
      </c>
      <c r="D50" s="86"/>
      <c r="E50" s="86"/>
    </row>
    <row r="51" spans="1:5" ht="12.75" customHeight="1">
      <c r="A51" s="100"/>
      <c r="B51" s="100"/>
      <c r="C51" s="100"/>
      <c r="D51" s="86"/>
      <c r="E51" s="86"/>
    </row>
    <row r="52" spans="1:5" ht="12.75" customHeight="1">
      <c r="A52" s="132" t="s">
        <v>251</v>
      </c>
      <c r="B52" s="86"/>
      <c r="C52" s="86"/>
      <c r="D52" s="86"/>
      <c r="E52" s="86"/>
    </row>
    <row r="53" spans="1:5" ht="12.75" customHeight="1">
      <c r="A53" s="100"/>
      <c r="B53" s="100"/>
      <c r="C53" s="100"/>
      <c r="D53" s="86"/>
      <c r="E53" s="86"/>
    </row>
    <row r="54" spans="1:5" ht="12.75" customHeight="1">
      <c r="A54" s="133" t="s">
        <v>252</v>
      </c>
      <c r="B54" s="196"/>
      <c r="C54" s="135" t="s">
        <v>253</v>
      </c>
      <c r="D54" s="86"/>
      <c r="E54" s="86"/>
    </row>
    <row r="55" spans="1:5" ht="12.75" customHeight="1">
      <c r="A55" s="191"/>
      <c r="B55" s="191"/>
      <c r="C55" s="100"/>
      <c r="D55" s="86"/>
      <c r="E55" s="86"/>
    </row>
    <row r="56" spans="1:5" ht="12.75" customHeight="1">
      <c r="A56" s="191"/>
      <c r="B56" s="136" t="s">
        <v>245</v>
      </c>
      <c r="C56" s="137"/>
      <c r="D56" s="86"/>
      <c r="E56" s="86"/>
    </row>
    <row r="57" spans="1:5" ht="12.75" customHeight="1">
      <c r="A57" s="197" t="s">
        <v>254</v>
      </c>
      <c r="B57" s="198"/>
      <c r="C57" s="135" t="s">
        <v>316</v>
      </c>
      <c r="D57" s="86"/>
      <c r="E57" s="86"/>
    </row>
    <row r="58" spans="1:5" ht="12.75" customHeight="1">
      <c r="A58" s="197" t="s">
        <v>255</v>
      </c>
      <c r="B58" s="198">
        <f>IF(B40="","",B50)</f>
        <v>0</v>
      </c>
      <c r="C58" s="142"/>
      <c r="D58" s="86"/>
      <c r="E58" s="86"/>
    </row>
    <row r="59" spans="1:5" ht="12.75" customHeight="1">
      <c r="A59" s="197" t="s">
        <v>257</v>
      </c>
      <c r="B59" s="199">
        <f>B57-(B54*B50)</f>
        <v>0</v>
      </c>
      <c r="C59" s="131" t="s">
        <v>317</v>
      </c>
      <c r="D59" s="86"/>
      <c r="E59" s="86"/>
    </row>
    <row r="60" spans="1:5" ht="12.75" customHeight="1">
      <c r="A60" s="200" t="s">
        <v>318</v>
      </c>
      <c r="B60" s="201" t="e">
        <f>IF(B59&lt;B45,(B40-B45)/B40,(B40-B59)/B40)</f>
        <v>#DIV/0!</v>
      </c>
      <c r="C60" s="131" t="s">
        <v>319</v>
      </c>
      <c r="D60" s="86"/>
      <c r="E60" s="86"/>
    </row>
    <row r="61" spans="1:5" ht="12.75" customHeight="1">
      <c r="A61" s="200" t="s">
        <v>320</v>
      </c>
      <c r="B61" s="202">
        <f>IF(B42="","",IF(B59&gt;B50,B59,B50))</f>
        <v>0</v>
      </c>
      <c r="C61" s="86"/>
      <c r="D61" s="86"/>
      <c r="E61" s="86"/>
    </row>
    <row r="62" spans="1:5" ht="12.75" customHeight="1">
      <c r="A62" s="86" t="s">
        <v>298</v>
      </c>
      <c r="B62" s="86"/>
      <c r="C62" s="86"/>
      <c r="D62" s="86"/>
      <c r="E62" s="86"/>
    </row>
    <row r="63" spans="1:5" ht="12.75" customHeight="1">
      <c r="A63" s="95" t="s">
        <v>321</v>
      </c>
      <c r="B63" s="86"/>
      <c r="C63" s="86"/>
      <c r="D63" s="86"/>
      <c r="E63" s="86"/>
    </row>
    <row r="64" spans="1:5" ht="12.75" customHeight="1">
      <c r="A64" s="86" t="s">
        <v>322</v>
      </c>
      <c r="B64" s="86"/>
      <c r="C64" s="86"/>
      <c r="D64" s="86"/>
      <c r="E64" s="86"/>
    </row>
    <row r="65" spans="1:5" ht="12.75" customHeight="1">
      <c r="A65" s="86" t="s">
        <v>323</v>
      </c>
      <c r="B65" s="86"/>
      <c r="C65" s="86"/>
      <c r="D65" s="86"/>
      <c r="E65" s="86"/>
    </row>
    <row r="66" spans="1:5" ht="12.75" customHeight="1">
      <c r="A66" s="86"/>
      <c r="B66" s="86"/>
      <c r="C66" s="86"/>
      <c r="D66" s="86"/>
      <c r="E66" s="86"/>
    </row>
    <row r="67" spans="1:5" ht="12.75" customHeight="1">
      <c r="A67" s="86"/>
      <c r="B67" s="86"/>
      <c r="C67" s="86"/>
      <c r="D67" s="86"/>
      <c r="E67" s="86"/>
    </row>
  </sheetData>
  <sheetProtection selectLockedCells="1" selectUnlockedCells="1"/>
  <mergeCells count="5">
    <mergeCell ref="A27:C27"/>
    <mergeCell ref="A28:C28"/>
    <mergeCell ref="A39:B39"/>
    <mergeCell ref="C47:D47"/>
    <mergeCell ref="C48:D48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479166666666667" right="0.7479166666666667" top="0.3958333333333333" bottom="0.9840277777777777" header="0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2013-08-27T04:57:02Z</dcterms:modified>
  <cp:category/>
  <cp:version/>
  <cp:contentType/>
  <cp:contentStatus/>
  <cp:revision>18</cp:revision>
</cp:coreProperties>
</file>